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75" windowWidth="12375" windowHeight="7875"/>
  </bookViews>
  <sheets>
    <sheet name="itrade" sheetId="4" r:id="rId1"/>
  </sheets>
  <definedNames>
    <definedName name="_xlnm._FilterDatabase" localSheetId="0" hidden="1">itrade!$A$20:$AJ$105</definedName>
  </definedNames>
  <calcPr calcId="124519"/>
</workbook>
</file>

<file path=xl/calcChain.xml><?xml version="1.0" encoding="utf-8"?>
<calcChain xmlns="http://schemas.openxmlformats.org/spreadsheetml/2006/main">
  <c r="W79" i="4"/>
  <c r="AI79"/>
  <c r="T79"/>
  <c r="R79"/>
  <c r="AH79"/>
  <c r="Q79"/>
  <c r="AG79"/>
  <c r="AC79"/>
  <c r="AB79" s="1"/>
  <c r="AC100"/>
  <c r="T100"/>
  <c r="V100"/>
  <c r="W100"/>
  <c r="AI100"/>
  <c r="R100"/>
  <c r="AH100"/>
  <c r="Q100"/>
  <c r="AG100"/>
  <c r="AC22"/>
  <c r="Z22" s="1"/>
  <c r="V46"/>
  <c r="V76"/>
  <c r="V67"/>
  <c r="V94"/>
  <c r="V68"/>
  <c r="V70"/>
  <c r="V58"/>
  <c r="V74"/>
  <c r="V75"/>
  <c r="V80"/>
  <c r="V82"/>
  <c r="V69"/>
  <c r="V92"/>
  <c r="V84"/>
  <c r="V95"/>
  <c r="V97"/>
  <c r="V87"/>
  <c r="V89"/>
  <c r="V99"/>
  <c r="V90"/>
  <c r="V104"/>
  <c r="V103"/>
  <c r="O75"/>
  <c r="P75"/>
  <c r="P69"/>
  <c r="W67"/>
  <c r="AI83"/>
  <c r="R67"/>
  <c r="AA67" s="1"/>
  <c r="AH83"/>
  <c r="Q67"/>
  <c r="AG83"/>
  <c r="AC67"/>
  <c r="AB67" s="1"/>
  <c r="T95"/>
  <c r="T103"/>
  <c r="T101"/>
  <c r="T104"/>
  <c r="T81"/>
  <c r="T92"/>
  <c r="T102"/>
  <c r="T77"/>
  <c r="T93"/>
  <c r="T94"/>
  <c r="T105"/>
  <c r="T75"/>
  <c r="T89"/>
  <c r="T87"/>
  <c r="T97"/>
  <c r="T90"/>
  <c r="T99"/>
  <c r="W52"/>
  <c r="AI103"/>
  <c r="R52"/>
  <c r="AA52" s="1"/>
  <c r="AH103"/>
  <c r="Q52"/>
  <c r="AG103"/>
  <c r="AC52"/>
  <c r="AB52" s="1"/>
  <c r="Q55"/>
  <c r="W61"/>
  <c r="AI105"/>
  <c r="R61"/>
  <c r="AH105"/>
  <c r="Q61"/>
  <c r="AG105"/>
  <c r="AC61"/>
  <c r="AB61" s="1"/>
  <c r="W33"/>
  <c r="W24"/>
  <c r="W45"/>
  <c r="W50"/>
  <c r="W48"/>
  <c r="W55"/>
  <c r="W21"/>
  <c r="W29"/>
  <c r="W31"/>
  <c r="W86"/>
  <c r="W66"/>
  <c r="W47"/>
  <c r="W83"/>
  <c r="W36"/>
  <c r="W53"/>
  <c r="W87"/>
  <c r="W32"/>
  <c r="W37"/>
  <c r="W40"/>
  <c r="W81"/>
  <c r="W42"/>
  <c r="W49"/>
  <c r="W62"/>
  <c r="W26"/>
  <c r="W27"/>
  <c r="W51"/>
  <c r="W102"/>
  <c r="W92"/>
  <c r="W91"/>
  <c r="W25"/>
  <c r="W57"/>
  <c r="W73"/>
  <c r="W35"/>
  <c r="W39"/>
  <c r="W71"/>
  <c r="W98"/>
  <c r="W99"/>
  <c r="W94"/>
  <c r="W38"/>
  <c r="W72"/>
  <c r="W41"/>
  <c r="W23"/>
  <c r="W44"/>
  <c r="W88"/>
  <c r="W56"/>
  <c r="W28"/>
  <c r="W58"/>
  <c r="W54"/>
  <c r="W82"/>
  <c r="W76"/>
  <c r="W43"/>
  <c r="W95"/>
  <c r="W101"/>
  <c r="W64"/>
  <c r="W77"/>
  <c r="W104"/>
  <c r="W30"/>
  <c r="W65"/>
  <c r="W97"/>
  <c r="W93"/>
  <c r="W90"/>
  <c r="W59"/>
  <c r="W68"/>
  <c r="W80"/>
  <c r="W105"/>
  <c r="W69"/>
  <c r="W103"/>
  <c r="W85"/>
  <c r="W89"/>
  <c r="W84"/>
  <c r="W96"/>
  <c r="W78"/>
  <c r="W63"/>
  <c r="W46"/>
  <c r="W75"/>
  <c r="W34"/>
  <c r="R95"/>
  <c r="R103"/>
  <c r="R45"/>
  <c r="R101"/>
  <c r="R58"/>
  <c r="AA58" s="1"/>
  <c r="R31"/>
  <c r="AA31" s="1"/>
  <c r="R104"/>
  <c r="R81"/>
  <c r="R38"/>
  <c r="AA38" s="1"/>
  <c r="R86"/>
  <c r="R30"/>
  <c r="AA30" s="1"/>
  <c r="R72"/>
  <c r="AA72" s="1"/>
  <c r="R42"/>
  <c r="AA42" s="1"/>
  <c r="R66"/>
  <c r="R53"/>
  <c r="AA53" s="1"/>
  <c r="R54"/>
  <c r="AA54" s="1"/>
  <c r="R46"/>
  <c r="AA46" s="1"/>
  <c r="R43"/>
  <c r="AA43" s="1"/>
  <c r="R68"/>
  <c r="AA68" s="1"/>
  <c r="R47"/>
  <c r="R96"/>
  <c r="R21"/>
  <c r="AA21" s="1"/>
  <c r="R41"/>
  <c r="R23"/>
  <c r="AA23" s="1"/>
  <c r="R44"/>
  <c r="AA44" s="1"/>
  <c r="R88"/>
  <c r="R92"/>
  <c r="R64"/>
  <c r="AA64" s="1"/>
  <c r="R98"/>
  <c r="R49"/>
  <c r="AA49" s="1"/>
  <c r="R102"/>
  <c r="R50"/>
  <c r="R77"/>
  <c r="R82"/>
  <c r="R34"/>
  <c r="AA34" s="1"/>
  <c r="R32"/>
  <c r="AA32" s="1"/>
  <c r="R62"/>
  <c r="AA62" s="1"/>
  <c r="R78"/>
  <c r="AA78" s="1"/>
  <c r="R93"/>
  <c r="R94"/>
  <c r="R24"/>
  <c r="AA24" s="1"/>
  <c r="R33"/>
  <c r="AA33" s="1"/>
  <c r="R26"/>
  <c r="AA26" s="1"/>
  <c r="R48"/>
  <c r="R57"/>
  <c r="AA57" s="1"/>
  <c r="R91"/>
  <c r="R27"/>
  <c r="AA27" s="1"/>
  <c r="R37"/>
  <c r="AA37" s="1"/>
  <c r="R105"/>
  <c r="R63"/>
  <c r="AA63" s="1"/>
  <c r="R29"/>
  <c r="AA29" s="1"/>
  <c r="R51"/>
  <c r="R75"/>
  <c r="AA75" s="1"/>
  <c r="R73"/>
  <c r="AA73" s="1"/>
  <c r="R35"/>
  <c r="AA35" s="1"/>
  <c r="R40"/>
  <c r="AA40" s="1"/>
  <c r="R69"/>
  <c r="AA69" s="1"/>
  <c r="R83"/>
  <c r="R89"/>
  <c r="R84"/>
  <c r="R55"/>
  <c r="AA55" s="1"/>
  <c r="R39"/>
  <c r="AA39" s="1"/>
  <c r="R87"/>
  <c r="R71"/>
  <c r="R56"/>
  <c r="AA56" s="1"/>
  <c r="R97"/>
  <c r="R65"/>
  <c r="AA65" s="1"/>
  <c r="R90"/>
  <c r="R59"/>
  <c r="AA59" s="1"/>
  <c r="R76"/>
  <c r="AA76" s="1"/>
  <c r="R85"/>
  <c r="R99"/>
  <c r="R36"/>
  <c r="AA36" s="1"/>
  <c r="R28"/>
  <c r="AA28" s="1"/>
  <c r="R25"/>
  <c r="AA25" s="1"/>
  <c r="AI24"/>
  <c r="AI31"/>
  <c r="AI26"/>
  <c r="AI27"/>
  <c r="AI36"/>
  <c r="AI30"/>
  <c r="AI38"/>
  <c r="AI28"/>
  <c r="AI57"/>
  <c r="AI37"/>
  <c r="AI62"/>
  <c r="AI50"/>
  <c r="AI35"/>
  <c r="AI43"/>
  <c r="AI66"/>
  <c r="AI45"/>
  <c r="AI46"/>
  <c r="AI47"/>
  <c r="AI44"/>
  <c r="AI73"/>
  <c r="AI40"/>
  <c r="AI39"/>
  <c r="AI49"/>
  <c r="AI71"/>
  <c r="AI76"/>
  <c r="AI25"/>
  <c r="AI51"/>
  <c r="AI56"/>
  <c r="AI55"/>
  <c r="AI54"/>
  <c r="AI42"/>
  <c r="AI53"/>
  <c r="AI65"/>
  <c r="AI67"/>
  <c r="AI61"/>
  <c r="AI94"/>
  <c r="AI60"/>
  <c r="AI48"/>
  <c r="AI68"/>
  <c r="AI70"/>
  <c r="AI78"/>
  <c r="AI58"/>
  <c r="AI96"/>
  <c r="AI77"/>
  <c r="AI81"/>
  <c r="AI91"/>
  <c r="AI86"/>
  <c r="AI85"/>
  <c r="AI82"/>
  <c r="AI93"/>
  <c r="AI84"/>
  <c r="AI95"/>
  <c r="AI97"/>
  <c r="AI87"/>
  <c r="AI101"/>
  <c r="AI88"/>
  <c r="AI59"/>
  <c r="AI90"/>
  <c r="AI98"/>
  <c r="AI52"/>
  <c r="AI104"/>
  <c r="AI102"/>
  <c r="AI21"/>
  <c r="AI29"/>
  <c r="AI33"/>
  <c r="AI23"/>
  <c r="AI32"/>
  <c r="AI34"/>
  <c r="AH24"/>
  <c r="AH31"/>
  <c r="AH26"/>
  <c r="AH27"/>
  <c r="AH36"/>
  <c r="AH30"/>
  <c r="AH38"/>
  <c r="AH28"/>
  <c r="AH57"/>
  <c r="AH37"/>
  <c r="AH62"/>
  <c r="AH50"/>
  <c r="AH35"/>
  <c r="AH43"/>
  <c r="AH66"/>
  <c r="AH45"/>
  <c r="AH46"/>
  <c r="AH47"/>
  <c r="AH44"/>
  <c r="AH73"/>
  <c r="AH40"/>
  <c r="AH39"/>
  <c r="AH49"/>
  <c r="AH71"/>
  <c r="AH76"/>
  <c r="AH25"/>
  <c r="AH51"/>
  <c r="AH56"/>
  <c r="AH55"/>
  <c r="AH54"/>
  <c r="AH42"/>
  <c r="AH53"/>
  <c r="AH65"/>
  <c r="AH67"/>
  <c r="AH61"/>
  <c r="AH94"/>
  <c r="AH60"/>
  <c r="AH48"/>
  <c r="AH68"/>
  <c r="AH70"/>
  <c r="AH78"/>
  <c r="AH58"/>
  <c r="AH96"/>
  <c r="AH77"/>
  <c r="AH81"/>
  <c r="AH75"/>
  <c r="AH91"/>
  <c r="AH86"/>
  <c r="AH85"/>
  <c r="AH82"/>
  <c r="AH93"/>
  <c r="AH84"/>
  <c r="AH95"/>
  <c r="AH97"/>
  <c r="AH87"/>
  <c r="AH101"/>
  <c r="AH88"/>
  <c r="AH59"/>
  <c r="AH90"/>
  <c r="AH98"/>
  <c r="AH52"/>
  <c r="AH104"/>
  <c r="AH102"/>
  <c r="AH21"/>
  <c r="AH29"/>
  <c r="AH33"/>
  <c r="AH23"/>
  <c r="AH32"/>
  <c r="AH34"/>
  <c r="AG24"/>
  <c r="AG31"/>
  <c r="AG26"/>
  <c r="AG27"/>
  <c r="AG36"/>
  <c r="AG30"/>
  <c r="AG38"/>
  <c r="AG28"/>
  <c r="AG57"/>
  <c r="AG37"/>
  <c r="AG62"/>
  <c r="AG50"/>
  <c r="AG35"/>
  <c r="AG43"/>
  <c r="AG66"/>
  <c r="AG45"/>
  <c r="AG46"/>
  <c r="AG47"/>
  <c r="AG44"/>
  <c r="AG73"/>
  <c r="AG40"/>
  <c r="AG39"/>
  <c r="AG49"/>
  <c r="AG71"/>
  <c r="AG76"/>
  <c r="AG25"/>
  <c r="AG51"/>
  <c r="AG56"/>
  <c r="AG55"/>
  <c r="AG54"/>
  <c r="AG42"/>
  <c r="AG53"/>
  <c r="AG65"/>
  <c r="AG67"/>
  <c r="AG61"/>
  <c r="AG94"/>
  <c r="AG60"/>
  <c r="AG48"/>
  <c r="AG68"/>
  <c r="AG70"/>
  <c r="AG78"/>
  <c r="AG58"/>
  <c r="AG96"/>
  <c r="AG77"/>
  <c r="AG81"/>
  <c r="AG91"/>
  <c r="AG86"/>
  <c r="AG85"/>
  <c r="AG82"/>
  <c r="AG93"/>
  <c r="AG84"/>
  <c r="AG95"/>
  <c r="AG97"/>
  <c r="AG87"/>
  <c r="AG101"/>
  <c r="AG88"/>
  <c r="AG59"/>
  <c r="AG90"/>
  <c r="AG98"/>
  <c r="AG52"/>
  <c r="AG104"/>
  <c r="AG102"/>
  <c r="AG21"/>
  <c r="AG29"/>
  <c r="AG33"/>
  <c r="AG23"/>
  <c r="AG32"/>
  <c r="AG34"/>
  <c r="AC33"/>
  <c r="AB33" s="1"/>
  <c r="AC54"/>
  <c r="AB54" s="1"/>
  <c r="AC26"/>
  <c r="AB26" s="1"/>
  <c r="AC34"/>
  <c r="AB34" s="1"/>
  <c r="AC27"/>
  <c r="AB27" s="1"/>
  <c r="AC47"/>
  <c r="AB47" s="1"/>
  <c r="AC35"/>
  <c r="AB35" s="1"/>
  <c r="AC36"/>
  <c r="AB36" s="1"/>
  <c r="AC37"/>
  <c r="AB37" s="1"/>
  <c r="AC50"/>
  <c r="AB50" s="1"/>
  <c r="AC51"/>
  <c r="AB51" s="1"/>
  <c r="AC42"/>
  <c r="AB42" s="1"/>
  <c r="AC62"/>
  <c r="AB62" s="1"/>
  <c r="AC48"/>
  <c r="AB48" s="1"/>
  <c r="AC29"/>
  <c r="AB29" s="1"/>
  <c r="AC21"/>
  <c r="AB21" s="1"/>
  <c r="AC83"/>
  <c r="AB83" s="1"/>
  <c r="AC31"/>
  <c r="AB31" s="1"/>
  <c r="AC66"/>
  <c r="AB66" s="1"/>
  <c r="AC55"/>
  <c r="AB55" s="1"/>
  <c r="AC24"/>
  <c r="AB24" s="1"/>
  <c r="AC25"/>
  <c r="AB25" s="1"/>
  <c r="AC57"/>
  <c r="AB57" s="1"/>
  <c r="AC73"/>
  <c r="AB73" s="1"/>
  <c r="AC39"/>
  <c r="AB39" s="1"/>
  <c r="AC71"/>
  <c r="AB71" s="1"/>
  <c r="AC58"/>
  <c r="AB58" s="1"/>
  <c r="AC59"/>
  <c r="AB59" s="1"/>
  <c r="AC44"/>
  <c r="AB44" s="1"/>
  <c r="AC28"/>
  <c r="AB28" s="1"/>
  <c r="AC49"/>
  <c r="AB49" s="1"/>
  <c r="AC76"/>
  <c r="AB76" s="1"/>
  <c r="AC30"/>
  <c r="AB30" s="1"/>
  <c r="AC40"/>
  <c r="AB40" s="1"/>
  <c r="AC88"/>
  <c r="AB88" s="1"/>
  <c r="AC56"/>
  <c r="AB56" s="1"/>
  <c r="AC32"/>
  <c r="AB32" s="1"/>
  <c r="AC65"/>
  <c r="AB65" s="1"/>
  <c r="AC90"/>
  <c r="AB90" s="1"/>
  <c r="AC82"/>
  <c r="AB82" s="1"/>
  <c r="AC41"/>
  <c r="AB41" s="1"/>
  <c r="AC72"/>
  <c r="AB72" s="1"/>
  <c r="AC23"/>
  <c r="AB23" s="1"/>
  <c r="AC86"/>
  <c r="AB86" s="1"/>
  <c r="AC43"/>
  <c r="AB43" s="1"/>
  <c r="AC68"/>
  <c r="AB68" s="1"/>
  <c r="AC60"/>
  <c r="AB60" s="1"/>
  <c r="AC87"/>
  <c r="AB87" s="1"/>
  <c r="AC99"/>
  <c r="AB99" s="1"/>
  <c r="AC53"/>
  <c r="AB53" s="1"/>
  <c r="AC81"/>
  <c r="AB81" s="1"/>
  <c r="AC80"/>
  <c r="AB80" s="1"/>
  <c r="AC70"/>
  <c r="AB70" s="1"/>
  <c r="AC64"/>
  <c r="AB64" s="1"/>
  <c r="AC75"/>
  <c r="AB75" s="1"/>
  <c r="AC78"/>
  <c r="AB78" s="1"/>
  <c r="AC38"/>
  <c r="AB38" s="1"/>
  <c r="AC92"/>
  <c r="AB92" s="1"/>
  <c r="AC98"/>
  <c r="AB98" s="1"/>
  <c r="AC84"/>
  <c r="AB84" s="1"/>
  <c r="AC89"/>
  <c r="AB89" s="1"/>
  <c r="AC91"/>
  <c r="AB91" s="1"/>
  <c r="AC94"/>
  <c r="AB94" s="1"/>
  <c r="AC95"/>
  <c r="AB95" s="1"/>
  <c r="AC69"/>
  <c r="AB69" s="1"/>
  <c r="AC104"/>
  <c r="AB104" s="1"/>
  <c r="AC74"/>
  <c r="AB74" s="1"/>
  <c r="AC102"/>
  <c r="AB102" s="1"/>
  <c r="AC101"/>
  <c r="AB101" s="1"/>
  <c r="AC85"/>
  <c r="AB85" s="1"/>
  <c r="AC63"/>
  <c r="AB63" s="1"/>
  <c r="AC46"/>
  <c r="AB46" s="1"/>
  <c r="AC77"/>
  <c r="AB77" s="1"/>
  <c r="AC105"/>
  <c r="AB105" s="1"/>
  <c r="AC103"/>
  <c r="AB103" s="1"/>
  <c r="AC96"/>
  <c r="AB96" s="1"/>
  <c r="AC97"/>
  <c r="AB97" s="1"/>
  <c r="AC93"/>
  <c r="AB93" s="1"/>
  <c r="AC45"/>
  <c r="AB45" s="1"/>
  <c r="W70"/>
  <c r="AI92"/>
  <c r="R70"/>
  <c r="AA70" s="1"/>
  <c r="AG89"/>
  <c r="AI75"/>
  <c r="R80"/>
  <c r="AA80" s="1"/>
  <c r="Q80"/>
  <c r="W60"/>
  <c r="R60"/>
  <c r="W74"/>
  <c r="AI72"/>
  <c r="AH72"/>
  <c r="Q74"/>
  <c r="Q95"/>
  <c r="Q103"/>
  <c r="Q45"/>
  <c r="Q101"/>
  <c r="Q58"/>
  <c r="Q31"/>
  <c r="Q104"/>
  <c r="Q81"/>
  <c r="Q38"/>
  <c r="Q86"/>
  <c r="Q30"/>
  <c r="Q72"/>
  <c r="Q42"/>
  <c r="Q66"/>
  <c r="Q53"/>
  <c r="Q54"/>
  <c r="Q46"/>
  <c r="Q43"/>
  <c r="Q68"/>
  <c r="Q47"/>
  <c r="Q96"/>
  <c r="Q21"/>
  <c r="Q41"/>
  <c r="Q23"/>
  <c r="Q44"/>
  <c r="Q88"/>
  <c r="Q92"/>
  <c r="Q64"/>
  <c r="Q98"/>
  <c r="Q49"/>
  <c r="Q102"/>
  <c r="Q50"/>
  <c r="Q77"/>
  <c r="Q82"/>
  <c r="Q34"/>
  <c r="Q32"/>
  <c r="Q62"/>
  <c r="Q78"/>
  <c r="Q93"/>
  <c r="Q94"/>
  <c r="Q24"/>
  <c r="Q33"/>
  <c r="Q26"/>
  <c r="Q48"/>
  <c r="Q57"/>
  <c r="Q91"/>
  <c r="Q27"/>
  <c r="Q37"/>
  <c r="Q105"/>
  <c r="Q63"/>
  <c r="Q29"/>
  <c r="Q51"/>
  <c r="Q75"/>
  <c r="Q73"/>
  <c r="Q35"/>
  <c r="Q40"/>
  <c r="Q69"/>
  <c r="Q83"/>
  <c r="Q89"/>
  <c r="Q84"/>
  <c r="Q39"/>
  <c r="Q87"/>
  <c r="Q71"/>
  <c r="Q56"/>
  <c r="Q97"/>
  <c r="Q65"/>
  <c r="Q90"/>
  <c r="Q59"/>
  <c r="Q76"/>
  <c r="Q85"/>
  <c r="Q99"/>
  <c r="Q36"/>
  <c r="Q28"/>
  <c r="Q25"/>
  <c r="P40" l="1"/>
  <c r="P100"/>
  <c r="U100" s="1"/>
  <c r="P79"/>
  <c r="U79" s="1"/>
  <c r="O100"/>
  <c r="S100" s="1"/>
  <c r="AE100" s="1"/>
  <c r="AB100"/>
  <c r="O79"/>
  <c r="S79" s="1"/>
  <c r="AE79" s="1"/>
  <c r="P105"/>
  <c r="O105"/>
  <c r="P103"/>
  <c r="O103"/>
  <c r="O71"/>
  <c r="O90"/>
  <c r="O87"/>
  <c r="O25"/>
  <c r="O84"/>
  <c r="O37"/>
  <c r="O57"/>
  <c r="O94"/>
  <c r="O32"/>
  <c r="O44"/>
  <c r="O96"/>
  <c r="O46"/>
  <c r="O38"/>
  <c r="O58"/>
  <c r="P95"/>
  <c r="P39"/>
  <c r="P61"/>
  <c r="P24"/>
  <c r="P62"/>
  <c r="P77"/>
  <c r="P88"/>
  <c r="P21"/>
  <c r="P36"/>
  <c r="O67"/>
  <c r="O101"/>
  <c r="O56"/>
  <c r="O61"/>
  <c r="O24"/>
  <c r="O62"/>
  <c r="O77"/>
  <c r="O88"/>
  <c r="O21"/>
  <c r="P90"/>
  <c r="P87"/>
  <c r="P26"/>
  <c r="P78"/>
  <c r="P82"/>
  <c r="P68"/>
  <c r="P53"/>
  <c r="P30"/>
  <c r="P104"/>
  <c r="O95"/>
  <c r="O39"/>
  <c r="O26"/>
  <c r="O78"/>
  <c r="O82"/>
  <c r="O68"/>
  <c r="O53"/>
  <c r="O30"/>
  <c r="O104"/>
  <c r="P45"/>
  <c r="P25"/>
  <c r="P71"/>
  <c r="P84"/>
  <c r="P48"/>
  <c r="P34"/>
  <c r="P102"/>
  <c r="P23"/>
  <c r="P47"/>
  <c r="P54"/>
  <c r="P72"/>
  <c r="P81"/>
  <c r="O36"/>
  <c r="P67"/>
  <c r="U67" s="1"/>
  <c r="O48"/>
  <c r="O34"/>
  <c r="O102"/>
  <c r="O23"/>
  <c r="O47"/>
  <c r="O54"/>
  <c r="O81"/>
  <c r="P101"/>
  <c r="P56"/>
  <c r="P37"/>
  <c r="P57"/>
  <c r="P94"/>
  <c r="P32"/>
  <c r="P50"/>
  <c r="P44"/>
  <c r="P96"/>
  <c r="P46"/>
  <c r="P38"/>
  <c r="P58"/>
  <c r="AG75"/>
  <c r="O45" s="1"/>
  <c r="T74"/>
  <c r="AI63"/>
  <c r="P66" s="1"/>
  <c r="Q70"/>
  <c r="AH63"/>
  <c r="O66" s="1"/>
  <c r="AG63"/>
  <c r="AG99"/>
  <c r="AG64"/>
  <c r="AH64"/>
  <c r="O28" s="1"/>
  <c r="AI64"/>
  <c r="P28" s="1"/>
  <c r="AG41"/>
  <c r="AH41"/>
  <c r="O31" s="1"/>
  <c r="AI41"/>
  <c r="P33" s="1"/>
  <c r="AG69"/>
  <c r="AH69"/>
  <c r="O49" s="1"/>
  <c r="AI69"/>
  <c r="P86" s="1"/>
  <c r="AG92"/>
  <c r="AG80"/>
  <c r="AH92"/>
  <c r="P76" s="1"/>
  <c r="AH80"/>
  <c r="AI80"/>
  <c r="Q60"/>
  <c r="AG74"/>
  <c r="AH74"/>
  <c r="O73" s="1"/>
  <c r="AI74"/>
  <c r="P43" s="1"/>
  <c r="R74"/>
  <c r="AH89"/>
  <c r="O97" s="1"/>
  <c r="AI89"/>
  <c r="P98" s="1"/>
  <c r="AH99"/>
  <c r="O65" s="1"/>
  <c r="AI99"/>
  <c r="AG72"/>
  <c r="O50" s="1"/>
  <c r="AA50" s="1"/>
  <c r="AA88" l="1"/>
  <c r="AA84"/>
  <c r="AA100"/>
  <c r="Z100"/>
  <c r="Z79"/>
  <c r="Y100"/>
  <c r="AA45"/>
  <c r="AA61"/>
  <c r="AA71"/>
  <c r="AA47"/>
  <c r="AA95"/>
  <c r="AA87"/>
  <c r="V79"/>
  <c r="AF79" s="1"/>
  <c r="X100"/>
  <c r="X79"/>
  <c r="AD100"/>
  <c r="AA79"/>
  <c r="AF100"/>
  <c r="AD79"/>
  <c r="Y79"/>
  <c r="AA77"/>
  <c r="AA66"/>
  <c r="AA104"/>
  <c r="AA105"/>
  <c r="AA102"/>
  <c r="AA96"/>
  <c r="AA82"/>
  <c r="AA90"/>
  <c r="AA81"/>
  <c r="AA103"/>
  <c r="AA48"/>
  <c r="AA101"/>
  <c r="AA94"/>
  <c r="O43"/>
  <c r="P31"/>
  <c r="O76"/>
  <c r="O42"/>
  <c r="P42"/>
  <c r="U42" s="1"/>
  <c r="P49"/>
  <c r="U49" s="1"/>
  <c r="O41"/>
  <c r="P65"/>
  <c r="U65" s="1"/>
  <c r="O86"/>
  <c r="AA86" s="1"/>
  <c r="P55"/>
  <c r="U55" s="1"/>
  <c r="O55"/>
  <c r="O51"/>
  <c r="P51"/>
  <c r="U51" s="1"/>
  <c r="O40"/>
  <c r="P73"/>
  <c r="P27"/>
  <c r="U27" s="1"/>
  <c r="O27"/>
  <c r="S27" s="1"/>
  <c r="O70"/>
  <c r="P35"/>
  <c r="U35" s="1"/>
  <c r="O29"/>
  <c r="O83"/>
  <c r="O92"/>
  <c r="O99"/>
  <c r="P80"/>
  <c r="O74"/>
  <c r="O80"/>
  <c r="P92"/>
  <c r="U92" s="1"/>
  <c r="P99"/>
  <c r="O69"/>
  <c r="P41"/>
  <c r="U41" s="1"/>
  <c r="P89"/>
  <c r="P74"/>
  <c r="P93"/>
  <c r="U93" s="1"/>
  <c r="O60"/>
  <c r="P63"/>
  <c r="U63" s="1"/>
  <c r="P52"/>
  <c r="U52" s="1"/>
  <c r="O63"/>
  <c r="S63" s="1"/>
  <c r="O85"/>
  <c r="P64"/>
  <c r="U64" s="1"/>
  <c r="P59"/>
  <c r="P85"/>
  <c r="O98"/>
  <c r="AA98" s="1"/>
  <c r="P60"/>
  <c r="O59"/>
  <c r="O72"/>
  <c r="O64"/>
  <c r="O93"/>
  <c r="O91"/>
  <c r="P91"/>
  <c r="U91" s="1"/>
  <c r="O52"/>
  <c r="P97"/>
  <c r="AA97" s="1"/>
  <c r="P29"/>
  <c r="U29" s="1"/>
  <c r="P70"/>
  <c r="O89"/>
  <c r="O35"/>
  <c r="P83"/>
  <c r="U83" s="1"/>
  <c r="O33"/>
  <c r="S67"/>
  <c r="T67" s="1"/>
  <c r="U37"/>
  <c r="U66"/>
  <c r="U36"/>
  <c r="U56"/>
  <c r="U72"/>
  <c r="U75"/>
  <c r="U101"/>
  <c r="U45"/>
  <c r="U33"/>
  <c r="U68"/>
  <c r="U58"/>
  <c r="U90"/>
  <c r="U87"/>
  <c r="U105"/>
  <c r="U102"/>
  <c r="U98"/>
  <c r="U86"/>
  <c r="U23"/>
  <c r="U77"/>
  <c r="U44"/>
  <c r="U81"/>
  <c r="U24"/>
  <c r="U61"/>
  <c r="U104"/>
  <c r="U95"/>
  <c r="U94"/>
  <c r="U78"/>
  <c r="U43"/>
  <c r="U26"/>
  <c r="U40"/>
  <c r="S44"/>
  <c r="S46"/>
  <c r="U71"/>
  <c r="S48"/>
  <c r="U46"/>
  <c r="U50"/>
  <c r="S34"/>
  <c r="U54"/>
  <c r="U25"/>
  <c r="S25"/>
  <c r="U48"/>
  <c r="S50"/>
  <c r="S66"/>
  <c r="S103"/>
  <c r="S73"/>
  <c r="U88"/>
  <c r="S49"/>
  <c r="U32"/>
  <c r="U39"/>
  <c r="U21"/>
  <c r="S88"/>
  <c r="S32"/>
  <c r="U30"/>
  <c r="U28"/>
  <c r="S39"/>
  <c r="S31"/>
  <c r="S21"/>
  <c r="S62"/>
  <c r="S71"/>
  <c r="U34"/>
  <c r="S30"/>
  <c r="S28"/>
  <c r="U57"/>
  <c r="S56"/>
  <c r="Z48" l="1"/>
  <c r="Z34"/>
  <c r="Z50"/>
  <c r="Z44"/>
  <c r="Z39"/>
  <c r="Z49"/>
  <c r="Z71"/>
  <c r="Z63"/>
  <c r="Z32"/>
  <c r="Z56"/>
  <c r="Z28"/>
  <c r="Z21"/>
  <c r="Z88"/>
  <c r="Z66"/>
  <c r="Z27"/>
  <c r="Z67"/>
  <c r="Z30"/>
  <c r="Z25"/>
  <c r="Z46"/>
  <c r="AJ100"/>
  <c r="AJ79"/>
  <c r="AA74"/>
  <c r="AA93"/>
  <c r="AA99"/>
  <c r="AA91"/>
  <c r="AA41"/>
  <c r="S51"/>
  <c r="Z51" s="1"/>
  <c r="AA51"/>
  <c r="AA89"/>
  <c r="AA85"/>
  <c r="AA60"/>
  <c r="AA92"/>
  <c r="AA83"/>
  <c r="V49"/>
  <c r="V48"/>
  <c r="S55"/>
  <c r="Y55" s="1"/>
  <c r="V32"/>
  <c r="U31"/>
  <c r="V34"/>
  <c r="V30"/>
  <c r="V25"/>
  <c r="V66"/>
  <c r="V28"/>
  <c r="V21"/>
  <c r="V50"/>
  <c r="V71"/>
  <c r="V63"/>
  <c r="V39"/>
  <c r="V88"/>
  <c r="V27"/>
  <c r="V44"/>
  <c r="V56"/>
  <c r="U73"/>
  <c r="Z73" s="1"/>
  <c r="S69"/>
  <c r="T69" s="1"/>
  <c r="Y67"/>
  <c r="T63"/>
  <c r="AD67"/>
  <c r="X67"/>
  <c r="S96"/>
  <c r="AE96" s="1"/>
  <c r="S94"/>
  <c r="Z94" s="1"/>
  <c r="S43"/>
  <c r="AE43" s="1"/>
  <c r="S24"/>
  <c r="AD24" s="1"/>
  <c r="S86"/>
  <c r="Z86" s="1"/>
  <c r="S53"/>
  <c r="AE53" s="1"/>
  <c r="S87"/>
  <c r="X87" s="1"/>
  <c r="S33"/>
  <c r="V33" s="1"/>
  <c r="S72"/>
  <c r="T72" s="1"/>
  <c r="S83"/>
  <c r="Z83" s="1"/>
  <c r="S52"/>
  <c r="V52" s="1"/>
  <c r="S97"/>
  <c r="S105"/>
  <c r="Y105" s="1"/>
  <c r="S77"/>
  <c r="V77" s="1"/>
  <c r="S104"/>
  <c r="X104" s="1"/>
  <c r="S36"/>
  <c r="Y36" s="1"/>
  <c r="S61"/>
  <c r="Z61" s="1"/>
  <c r="S41"/>
  <c r="Y41" s="1"/>
  <c r="S91"/>
  <c r="Z91" s="1"/>
  <c r="S35"/>
  <c r="AD35" s="1"/>
  <c r="S58"/>
  <c r="T58" s="1"/>
  <c r="S29"/>
  <c r="V29" s="1"/>
  <c r="S59"/>
  <c r="T59" s="1"/>
  <c r="S90"/>
  <c r="AD90" s="1"/>
  <c r="S78"/>
  <c r="T78" s="1"/>
  <c r="S85"/>
  <c r="S23"/>
  <c r="Y23" s="1"/>
  <c r="S57"/>
  <c r="T57" s="1"/>
  <c r="S54"/>
  <c r="Y54" s="1"/>
  <c r="S81"/>
  <c r="V81" s="1"/>
  <c r="S93"/>
  <c r="Y93" s="1"/>
  <c r="S101"/>
  <c r="V101" s="1"/>
  <c r="S37"/>
  <c r="Z37" s="1"/>
  <c r="S89"/>
  <c r="S40"/>
  <c r="Y40" s="1"/>
  <c r="S65"/>
  <c r="T65" s="1"/>
  <c r="S98"/>
  <c r="Y98" s="1"/>
  <c r="S64"/>
  <c r="X64" s="1"/>
  <c r="S92"/>
  <c r="Y92" s="1"/>
  <c r="S68"/>
  <c r="Z68" s="1"/>
  <c r="S102"/>
  <c r="Z102" s="1"/>
  <c r="S45"/>
  <c r="V45" s="1"/>
  <c r="S75"/>
  <c r="Z75" s="1"/>
  <c r="S42"/>
  <c r="Z42" s="1"/>
  <c r="Y63"/>
  <c r="T48"/>
  <c r="Y48"/>
  <c r="Y27"/>
  <c r="Y39"/>
  <c r="Y50"/>
  <c r="Y49"/>
  <c r="Y34"/>
  <c r="Y32"/>
  <c r="Y46"/>
  <c r="Y44"/>
  <c r="Y66"/>
  <c r="Y28"/>
  <c r="Y30"/>
  <c r="Y21"/>
  <c r="Y88"/>
  <c r="Y25"/>
  <c r="Y71"/>
  <c r="Y56"/>
  <c r="T46"/>
  <c r="T49"/>
  <c r="T27"/>
  <c r="AD28"/>
  <c r="AD63"/>
  <c r="AD34"/>
  <c r="AD48"/>
  <c r="AE71"/>
  <c r="AE66"/>
  <c r="AE56"/>
  <c r="AE88"/>
  <c r="AD56"/>
  <c r="AD21"/>
  <c r="AD50"/>
  <c r="AD46"/>
  <c r="AE30"/>
  <c r="AE62"/>
  <c r="AD39"/>
  <c r="AD66"/>
  <c r="AD44"/>
  <c r="AD71"/>
  <c r="AD32"/>
  <c r="AD30"/>
  <c r="AE39"/>
  <c r="AD88"/>
  <c r="AD49"/>
  <c r="AE25"/>
  <c r="AD25"/>
  <c r="AD27"/>
  <c r="T30"/>
  <c r="T88"/>
  <c r="T25"/>
  <c r="T42"/>
  <c r="T34"/>
  <c r="T21"/>
  <c r="T71"/>
  <c r="T50"/>
  <c r="T39"/>
  <c r="T98"/>
  <c r="T56"/>
  <c r="T66"/>
  <c r="T28"/>
  <c r="T32"/>
  <c r="T44"/>
  <c r="T91"/>
  <c r="X27"/>
  <c r="X28"/>
  <c r="X21"/>
  <c r="X49"/>
  <c r="X34"/>
  <c r="X48"/>
  <c r="X46"/>
  <c r="X63"/>
  <c r="X66"/>
  <c r="X56"/>
  <c r="X39"/>
  <c r="X25"/>
  <c r="X30"/>
  <c r="X71"/>
  <c r="X32"/>
  <c r="X88"/>
  <c r="X50"/>
  <c r="X44"/>
  <c r="S70"/>
  <c r="S60"/>
  <c r="S84"/>
  <c r="T84" s="1"/>
  <c r="S26"/>
  <c r="Z26" s="1"/>
  <c r="U74"/>
  <c r="U70"/>
  <c r="S74"/>
  <c r="AE74" s="1"/>
  <c r="U80"/>
  <c r="U60"/>
  <c r="S80"/>
  <c r="U47"/>
  <c r="U62"/>
  <c r="S47"/>
  <c r="AE31" s="1"/>
  <c r="S99"/>
  <c r="U99"/>
  <c r="U38"/>
  <c r="U97"/>
  <c r="S38"/>
  <c r="AE38" s="1"/>
  <c r="U96"/>
  <c r="Z96" s="1"/>
  <c r="U53"/>
  <c r="Z53" s="1"/>
  <c r="U59"/>
  <c r="Z59" s="1"/>
  <c r="U82"/>
  <c r="S82"/>
  <c r="AE50" s="1"/>
  <c r="U69"/>
  <c r="U76"/>
  <c r="S76"/>
  <c r="U103"/>
  <c r="Z103" s="1"/>
  <c r="U85"/>
  <c r="Z85" s="1"/>
  <c r="U84"/>
  <c r="S95"/>
  <c r="Z95" s="1"/>
  <c r="U89"/>
  <c r="Z52" l="1"/>
  <c r="Z64"/>
  <c r="Z87"/>
  <c r="Z89"/>
  <c r="Z47"/>
  <c r="Z82"/>
  <c r="Z70"/>
  <c r="Z77"/>
  <c r="Z104"/>
  <c r="Z29"/>
  <c r="Z55"/>
  <c r="Z43"/>
  <c r="Z41"/>
  <c r="V62"/>
  <c r="AF62" s="1"/>
  <c r="Z62"/>
  <c r="Z99"/>
  <c r="Z72"/>
  <c r="Z98"/>
  <c r="Z69"/>
  <c r="Z38"/>
  <c r="Z80"/>
  <c r="Z93"/>
  <c r="Z58"/>
  <c r="Z78"/>
  <c r="Z92"/>
  <c r="Z81"/>
  <c r="Z90"/>
  <c r="Z23"/>
  <c r="Z54"/>
  <c r="Z35"/>
  <c r="Z45"/>
  <c r="V31"/>
  <c r="Z31"/>
  <c r="Z36"/>
  <c r="V105"/>
  <c r="Z24"/>
  <c r="Z84"/>
  <c r="Z76"/>
  <c r="Z97"/>
  <c r="Z60"/>
  <c r="Z74"/>
  <c r="Z101"/>
  <c r="Z57"/>
  <c r="Z33"/>
  <c r="Z65"/>
  <c r="Z105"/>
  <c r="Z40"/>
  <c r="V65"/>
  <c r="V78"/>
  <c r="V40"/>
  <c r="Y51"/>
  <c r="X51"/>
  <c r="V51"/>
  <c r="AF51" s="1"/>
  <c r="T51"/>
  <c r="AE51"/>
  <c r="AD51"/>
  <c r="V55"/>
  <c r="AF55" s="1"/>
  <c r="T55"/>
  <c r="X31"/>
  <c r="X24"/>
  <c r="T35"/>
  <c r="AD55"/>
  <c r="Y31"/>
  <c r="AD31"/>
  <c r="X55"/>
  <c r="AD94"/>
  <c r="V59"/>
  <c r="AE24"/>
  <c r="T31"/>
  <c r="V96"/>
  <c r="AF96" s="1"/>
  <c r="X77"/>
  <c r="AE85"/>
  <c r="AE90"/>
  <c r="AD77"/>
  <c r="AE35"/>
  <c r="V85"/>
  <c r="V53"/>
  <c r="T83"/>
  <c r="Y94"/>
  <c r="T24"/>
  <c r="Y33"/>
  <c r="V60"/>
  <c r="V38"/>
  <c r="V37"/>
  <c r="V64"/>
  <c r="AF64" s="1"/>
  <c r="V23"/>
  <c r="V93"/>
  <c r="AF93" s="1"/>
  <c r="V57"/>
  <c r="AF57" s="1"/>
  <c r="V47"/>
  <c r="V83"/>
  <c r="AF83" s="1"/>
  <c r="V98"/>
  <c r="V54"/>
  <c r="V102"/>
  <c r="V36"/>
  <c r="V35"/>
  <c r="V72"/>
  <c r="AF72" s="1"/>
  <c r="V73"/>
  <c r="AF73" s="1"/>
  <c r="V41"/>
  <c r="V43"/>
  <c r="AF43" s="1"/>
  <c r="V61"/>
  <c r="V24"/>
  <c r="AF24" s="1"/>
  <c r="V42"/>
  <c r="V26"/>
  <c r="V91"/>
  <c r="AF91" s="1"/>
  <c r="V86"/>
  <c r="T73"/>
  <c r="AD68"/>
  <c r="AD65"/>
  <c r="Y64"/>
  <c r="AD64"/>
  <c r="AE68"/>
  <c r="Y73"/>
  <c r="Y68"/>
  <c r="X45"/>
  <c r="X73"/>
  <c r="T45"/>
  <c r="AD45"/>
  <c r="Y65"/>
  <c r="Y81"/>
  <c r="Y42"/>
  <c r="AD57"/>
  <c r="AD101"/>
  <c r="AE57"/>
  <c r="Y101"/>
  <c r="X42"/>
  <c r="X65"/>
  <c r="X68"/>
  <c r="AD73"/>
  <c r="T64"/>
  <c r="Y45"/>
  <c r="T68"/>
  <c r="AD42"/>
  <c r="AE103"/>
  <c r="AE83"/>
  <c r="AE54"/>
  <c r="AE46"/>
  <c r="AE21"/>
  <c r="AE77"/>
  <c r="AE69"/>
  <c r="AE28"/>
  <c r="AE73"/>
  <c r="AE81"/>
  <c r="AE29"/>
  <c r="AE32"/>
  <c r="AE67"/>
  <c r="AE65"/>
  <c r="X90"/>
  <c r="X101"/>
  <c r="X33"/>
  <c r="X57"/>
  <c r="T29"/>
  <c r="AD83"/>
  <c r="AE34"/>
  <c r="AD36"/>
  <c r="AE94"/>
  <c r="Y57"/>
  <c r="Y35"/>
  <c r="Y24"/>
  <c r="Y90"/>
  <c r="AE44"/>
  <c r="X94"/>
  <c r="X81"/>
  <c r="X29"/>
  <c r="X41"/>
  <c r="T33"/>
  <c r="T41"/>
  <c r="T36"/>
  <c r="AD33"/>
  <c r="AE27"/>
  <c r="AD41"/>
  <c r="AD29"/>
  <c r="Y29"/>
  <c r="Y77"/>
  <c r="AE60"/>
  <c r="X35"/>
  <c r="X83"/>
  <c r="X36"/>
  <c r="AD81"/>
  <c r="Y83"/>
  <c r="T61"/>
  <c r="X37"/>
  <c r="AF94"/>
  <c r="AD87"/>
  <c r="Y43"/>
  <c r="Y72"/>
  <c r="X105"/>
  <c r="T23"/>
  <c r="AD72"/>
  <c r="AD93"/>
  <c r="AD61"/>
  <c r="X86"/>
  <c r="X54"/>
  <c r="X93"/>
  <c r="X58"/>
  <c r="Y78"/>
  <c r="AF27"/>
  <c r="AE78"/>
  <c r="X23"/>
  <c r="X43"/>
  <c r="X72"/>
  <c r="T86"/>
  <c r="AE61"/>
  <c r="AD54"/>
  <c r="AE104"/>
  <c r="AE55"/>
  <c r="AE72"/>
  <c r="Y37"/>
  <c r="Y86"/>
  <c r="X91"/>
  <c r="AF68"/>
  <c r="AD23"/>
  <c r="AD78"/>
  <c r="AE23"/>
  <c r="AD58"/>
  <c r="AD104"/>
  <c r="AE37"/>
  <c r="AD43"/>
  <c r="T54"/>
  <c r="Y91"/>
  <c r="Y61"/>
  <c r="Y87"/>
  <c r="Y104"/>
  <c r="AE86"/>
  <c r="AF87"/>
  <c r="X78"/>
  <c r="X61"/>
  <c r="AF30"/>
  <c r="T37"/>
  <c r="T43"/>
  <c r="AD91"/>
  <c r="AE105"/>
  <c r="AD105"/>
  <c r="AE91"/>
  <c r="AD37"/>
  <c r="AD86"/>
  <c r="Y58"/>
  <c r="AE98"/>
  <c r="AF39"/>
  <c r="X102"/>
  <c r="AE40"/>
  <c r="Y75"/>
  <c r="T40"/>
  <c r="AE92"/>
  <c r="AE80"/>
  <c r="AE47"/>
  <c r="AE70"/>
  <c r="AE76"/>
  <c r="AE95"/>
  <c r="X98"/>
  <c r="AD40"/>
  <c r="AF89"/>
  <c r="AD75"/>
  <c r="AE89"/>
  <c r="AE87"/>
  <c r="AD92"/>
  <c r="AD98"/>
  <c r="Y102"/>
  <c r="X75"/>
  <c r="X92"/>
  <c r="X40"/>
  <c r="AD102"/>
  <c r="AE49"/>
  <c r="AF101"/>
  <c r="AE41"/>
  <c r="AF25"/>
  <c r="AE58"/>
  <c r="AE82"/>
  <c r="AF95"/>
  <c r="AE101"/>
  <c r="AE93"/>
  <c r="AF56"/>
  <c r="AF29"/>
  <c r="T52"/>
  <c r="X52"/>
  <c r="AD52"/>
  <c r="Y52"/>
  <c r="AF21"/>
  <c r="AF34"/>
  <c r="AF71"/>
  <c r="AE26"/>
  <c r="AF66"/>
  <c r="AE99"/>
  <c r="AF105"/>
  <c r="AE97"/>
  <c r="AF49"/>
  <c r="T85"/>
  <c r="Y85"/>
  <c r="Y38"/>
  <c r="X59"/>
  <c r="Y59"/>
  <c r="Y82"/>
  <c r="Y95"/>
  <c r="Y26"/>
  <c r="T53"/>
  <c r="Y53"/>
  <c r="Y80"/>
  <c r="Y84"/>
  <c r="Y97"/>
  <c r="Y74"/>
  <c r="Y70"/>
  <c r="AD89"/>
  <c r="Y89"/>
  <c r="Y103"/>
  <c r="T96"/>
  <c r="Y96"/>
  <c r="Y99"/>
  <c r="Y47"/>
  <c r="Y69"/>
  <c r="T62"/>
  <c r="Y62"/>
  <c r="Y76"/>
  <c r="Y60"/>
  <c r="AE63"/>
  <c r="AD74"/>
  <c r="AF84"/>
  <c r="AD84"/>
  <c r="AE84"/>
  <c r="AD97"/>
  <c r="AD96"/>
  <c r="AD69"/>
  <c r="AD26"/>
  <c r="AE48"/>
  <c r="AD62"/>
  <c r="AE45"/>
  <c r="AD47"/>
  <c r="AD70"/>
  <c r="AE64"/>
  <c r="AD59"/>
  <c r="AD53"/>
  <c r="AF92"/>
  <c r="AE42"/>
  <c r="AD82"/>
  <c r="AE33"/>
  <c r="AF33"/>
  <c r="AD95"/>
  <c r="AD76"/>
  <c r="AE52"/>
  <c r="AD38"/>
  <c r="AE36"/>
  <c r="AE102"/>
  <c r="AD99"/>
  <c r="AE75"/>
  <c r="AD80"/>
  <c r="AE59"/>
  <c r="AD60"/>
  <c r="AD85"/>
  <c r="AD103"/>
  <c r="AF48"/>
  <c r="AF103"/>
  <c r="T76"/>
  <c r="AF45"/>
  <c r="T60"/>
  <c r="T82"/>
  <c r="T70"/>
  <c r="AF69"/>
  <c r="AF104"/>
  <c r="T47"/>
  <c r="AF67"/>
  <c r="T38"/>
  <c r="T80"/>
  <c r="T26"/>
  <c r="X103"/>
  <c r="X85"/>
  <c r="X69"/>
  <c r="X53"/>
  <c r="X76"/>
  <c r="X38"/>
  <c r="X82"/>
  <c r="X74"/>
  <c r="X84"/>
  <c r="X97"/>
  <c r="X62"/>
  <c r="X47"/>
  <c r="X70"/>
  <c r="X95"/>
  <c r="X99"/>
  <c r="X80"/>
  <c r="X60"/>
  <c r="X26"/>
  <c r="X96"/>
  <c r="X89"/>
  <c r="AJ83" l="1"/>
  <c r="AF61"/>
  <c r="AJ61" s="1"/>
  <c r="AF37"/>
  <c r="AJ37" s="1"/>
  <c r="AF35"/>
  <c r="AJ35" s="1"/>
  <c r="AF102"/>
  <c r="AJ102" s="1"/>
  <c r="AF23"/>
  <c r="AJ23" s="1"/>
  <c r="AF76"/>
  <c r="AJ76" s="1"/>
  <c r="AF81"/>
  <c r="AJ81" s="1"/>
  <c r="AF90"/>
  <c r="AJ90" s="1"/>
  <c r="AF36"/>
  <c r="AJ36" s="1"/>
  <c r="AF98"/>
  <c r="AJ98" s="1"/>
  <c r="AF53"/>
  <c r="AJ53" s="1"/>
  <c r="AF63"/>
  <c r="AJ63" s="1"/>
  <c r="AF50"/>
  <c r="AJ50" s="1"/>
  <c r="AF32"/>
  <c r="AJ32" s="1"/>
  <c r="AF31"/>
  <c r="AJ31" s="1"/>
  <c r="AF40"/>
  <c r="AJ40" s="1"/>
  <c r="AF97"/>
  <c r="AJ97" s="1"/>
  <c r="AF65"/>
  <c r="AJ65" s="1"/>
  <c r="AF77"/>
  <c r="AJ77" s="1"/>
  <c r="AF28"/>
  <c r="AF52"/>
  <c r="AJ52" s="1"/>
  <c r="AF74"/>
  <c r="AJ74" s="1"/>
  <c r="AF59"/>
  <c r="AJ59" s="1"/>
  <c r="AF47"/>
  <c r="AJ47" s="1"/>
  <c r="AF46"/>
  <c r="AJ46" s="1"/>
  <c r="AF75"/>
  <c r="AJ75" s="1"/>
  <c r="AF80"/>
  <c r="AJ80" s="1"/>
  <c r="AF42"/>
  <c r="AJ42" s="1"/>
  <c r="AF41"/>
  <c r="AJ41" s="1"/>
  <c r="AF99"/>
  <c r="AJ99" s="1"/>
  <c r="AF78"/>
  <c r="AJ78" s="1"/>
  <c r="AF82"/>
  <c r="AJ82" s="1"/>
  <c r="AF58"/>
  <c r="AJ58" s="1"/>
  <c r="AF85"/>
  <c r="AJ85" s="1"/>
  <c r="AF44"/>
  <c r="AJ44" s="1"/>
  <c r="AF70"/>
  <c r="AJ70" s="1"/>
  <c r="AF54"/>
  <c r="AJ54" s="1"/>
  <c r="AF86"/>
  <c r="AJ86" s="1"/>
  <c r="AF60"/>
  <c r="AJ60" s="1"/>
  <c r="AF26"/>
  <c r="AJ26" s="1"/>
  <c r="AF38"/>
  <c r="AJ38" s="1"/>
  <c r="AF88"/>
  <c r="AJ88" s="1"/>
  <c r="AJ101"/>
  <c r="AJ28"/>
  <c r="AJ27"/>
  <c r="AJ56"/>
  <c r="AJ72"/>
  <c r="AJ24"/>
  <c r="AJ94"/>
  <c r="AJ103"/>
  <c r="AJ21"/>
  <c r="AJ92"/>
  <c r="AJ71"/>
  <c r="AJ104"/>
  <c r="AJ49"/>
  <c r="AJ25"/>
  <c r="AJ43"/>
  <c r="AJ57"/>
  <c r="AJ66"/>
  <c r="AJ30"/>
  <c r="AJ62"/>
  <c r="AJ55"/>
  <c r="AJ93"/>
  <c r="AJ68"/>
  <c r="AJ87"/>
  <c r="AJ39"/>
  <c r="AJ96"/>
  <c r="AJ95"/>
  <c r="AJ51"/>
  <c r="AJ67"/>
  <c r="AJ34"/>
  <c r="AJ84"/>
  <c r="AJ64"/>
  <c r="AJ105"/>
  <c r="AJ48"/>
  <c r="AJ91"/>
  <c r="AJ45"/>
  <c r="AJ73"/>
  <c r="AJ89"/>
  <c r="AJ69"/>
  <c r="AJ29"/>
  <c r="AJ33"/>
  <c r="C79" l="1"/>
  <c r="C100"/>
  <c r="C67"/>
  <c r="C55"/>
  <c r="C38"/>
  <c r="C92"/>
  <c r="C63"/>
  <c r="C70"/>
  <c r="C69"/>
  <c r="C82"/>
  <c r="C30"/>
  <c r="C29"/>
  <c r="C49"/>
  <c r="C61"/>
  <c r="C64"/>
  <c r="C41"/>
  <c r="C39"/>
  <c r="C28"/>
  <c r="C90"/>
  <c r="C44"/>
  <c r="C104"/>
  <c r="C46"/>
  <c r="C89"/>
  <c r="C105"/>
  <c r="C97"/>
  <c r="C96"/>
  <c r="C72"/>
  <c r="C35"/>
  <c r="C32"/>
  <c r="C78"/>
  <c r="C45"/>
  <c r="C74"/>
  <c r="C40"/>
  <c r="C101"/>
  <c r="C84"/>
  <c r="C80"/>
  <c r="C68"/>
  <c r="C87"/>
  <c r="C58"/>
  <c r="C54"/>
  <c r="C50"/>
  <c r="C24"/>
  <c r="C66"/>
  <c r="C21"/>
  <c r="C34"/>
  <c r="C85"/>
  <c r="C52"/>
  <c r="C47"/>
  <c r="C43"/>
  <c r="C36"/>
  <c r="C71"/>
  <c r="C60"/>
  <c r="C26"/>
  <c r="C42"/>
  <c r="C25"/>
  <c r="C73"/>
  <c r="C57"/>
  <c r="C59"/>
  <c r="C48"/>
  <c r="C76"/>
  <c r="C95"/>
  <c r="C62"/>
  <c r="C81"/>
  <c r="C102"/>
  <c r="C75"/>
  <c r="C77"/>
  <c r="C93"/>
  <c r="C31"/>
  <c r="C33"/>
  <c r="C103"/>
  <c r="C51"/>
  <c r="C27"/>
  <c r="C99"/>
  <c r="C23"/>
  <c r="C94"/>
  <c r="C91"/>
  <c r="C53"/>
  <c r="C56"/>
  <c r="C65"/>
  <c r="C37"/>
  <c r="C88"/>
  <c r="C98"/>
  <c r="C83"/>
  <c r="C86"/>
</calcChain>
</file>

<file path=xl/comments1.xml><?xml version="1.0" encoding="utf-8"?>
<comments xmlns="http://schemas.openxmlformats.org/spreadsheetml/2006/main">
  <authors>
    <author>erwin</author>
    <author>Erwin</author>
  </authors>
  <commentList>
    <comment ref="J1" authorId="0">
      <text>
        <r>
          <rPr>
            <b/>
            <sz val="8"/>
            <color indexed="81"/>
            <rFont val="Tahoma"/>
            <charset val="1"/>
          </rPr>
          <t>erwin:</t>
        </r>
        <r>
          <rPr>
            <sz val="8"/>
            <color indexed="81"/>
            <rFont val="Tahoma"/>
            <charset val="1"/>
          </rPr>
          <t xml:space="preserve">
&lt;30</t>
        </r>
      </text>
    </comment>
    <comment ref="L1" authorId="0">
      <text>
        <r>
          <rPr>
            <b/>
            <sz val="8"/>
            <color indexed="81"/>
            <rFont val="Tahoma"/>
            <charset val="1"/>
          </rPr>
          <t>erwin:</t>
        </r>
        <r>
          <rPr>
            <sz val="8"/>
            <color indexed="81"/>
            <rFont val="Tahoma"/>
            <charset val="1"/>
          </rPr>
          <t xml:space="preserve">
recommend  &lt;15</t>
        </r>
      </text>
    </comment>
    <comment ref="N1" authorId="0">
      <text>
        <r>
          <rPr>
            <b/>
            <sz val="8"/>
            <color indexed="81"/>
            <rFont val="Tahoma"/>
            <charset val="1"/>
          </rPr>
          <t>erwin:</t>
        </r>
        <r>
          <rPr>
            <sz val="8"/>
            <color indexed="81"/>
            <rFont val="Tahoma"/>
            <charset val="1"/>
          </rPr>
          <t xml:space="preserve">
recommend to buy green ETF's as well</t>
        </r>
      </text>
    </comment>
    <comment ref="B5" authorId="1">
      <text>
        <r>
          <rPr>
            <b/>
            <sz val="8"/>
            <color indexed="81"/>
            <rFont val="Tahoma"/>
            <family val="2"/>
          </rPr>
          <t>Erwin:</t>
        </r>
        <r>
          <rPr>
            <sz val="8"/>
            <color indexed="81"/>
            <rFont val="Tahoma"/>
            <family val="2"/>
          </rPr>
          <t xml:space="preserve">
This is to catch shares that has been performing badly years 2 and 3 but very well in year 1 thus skewing averages.</t>
        </r>
      </text>
    </comment>
    <comment ref="B6" authorId="0">
      <text>
        <r>
          <rPr>
            <b/>
            <sz val="8"/>
            <color indexed="81"/>
            <rFont val="Tahoma"/>
            <charset val="1"/>
          </rPr>
          <t>erwin:</t>
        </r>
        <r>
          <rPr>
            <sz val="8"/>
            <color indexed="81"/>
            <rFont val="Tahoma"/>
            <charset val="1"/>
          </rPr>
          <t xml:space="preserve">
Added bonus points for going above criteria. This is to benefit shares which had some years bad performance, but still a good average</t>
        </r>
      </text>
    </comment>
    <comment ref="B7" authorId="1">
      <text>
        <r>
          <rPr>
            <b/>
            <sz val="8"/>
            <color indexed="81"/>
            <rFont val="Tahoma"/>
            <family val="2"/>
          </rPr>
          <t>Erwin:</t>
        </r>
        <r>
          <rPr>
            <sz val="8"/>
            <color indexed="81"/>
            <rFont val="Tahoma"/>
            <family val="2"/>
          </rPr>
          <t xml:space="preserve">
This is to catch share performing badly years 2 / 3 thus skewing averages.</t>
        </r>
      </text>
    </comment>
    <comment ref="B8" authorId="0">
      <text>
        <r>
          <rPr>
            <b/>
            <sz val="8"/>
            <color indexed="81"/>
            <rFont val="Tahoma"/>
            <charset val="1"/>
          </rPr>
          <t>erwin:</t>
        </r>
        <r>
          <rPr>
            <sz val="8"/>
            <color indexed="81"/>
            <rFont val="Tahoma"/>
            <charset val="1"/>
          </rPr>
          <t xml:space="preserve">
Added bonus points for going above criteria. This is to benefit shares which had some years bad performance, but still a good average</t>
        </r>
      </text>
    </comment>
    <comment ref="B10" authorId="1">
      <text>
        <r>
          <rPr>
            <b/>
            <sz val="8"/>
            <color indexed="81"/>
            <rFont val="Tahoma"/>
            <family val="2"/>
          </rPr>
          <t>Erwin:</t>
        </r>
        <r>
          <rPr>
            <sz val="8"/>
            <color indexed="81"/>
            <rFont val="Tahoma"/>
            <family val="2"/>
          </rPr>
          <t xml:space="preserve">
This is to try and penalize shares that performed well, but is starting to decline rapidly. Eg 60 % in year 5, 50% in year 4, 40% year3 , and 25% in year1.  - 20 means shared dropped more than 20% over its life
RULE NEEDS REVISION AS 10 YEAR DROPPERS IS PENALIZED OVER SHORT TERM ONES</t>
        </r>
      </text>
    </comment>
    <comment ref="B11" authorId="0">
      <text>
        <r>
          <rPr>
            <b/>
            <sz val="8"/>
            <color indexed="81"/>
            <rFont val="Tahoma"/>
            <family val="2"/>
          </rPr>
          <t>erwin:</t>
        </r>
        <r>
          <rPr>
            <sz val="8"/>
            <color indexed="81"/>
            <rFont val="Tahoma"/>
            <family val="2"/>
          </rPr>
          <t xml:space="preserve">
if share performance constant, allocate points if PE is below max</t>
        </r>
      </text>
    </comment>
    <comment ref="B12" authorId="0">
      <text>
        <r>
          <rPr>
            <b/>
            <sz val="8"/>
            <color indexed="81"/>
            <rFont val="Tahoma"/>
            <family val="2"/>
          </rPr>
          <t>erwin:</t>
        </r>
        <r>
          <rPr>
            <sz val="8"/>
            <color indexed="81"/>
            <rFont val="Tahoma"/>
            <family val="2"/>
          </rPr>
          <t xml:space="preserve">
rule checks for constant performance last two years, and if market cap is ok.(rules 1,3 and 13)
points is allocated as follows :
cosntant points plus sliding scale for PE below 60% of max</t>
        </r>
      </text>
    </comment>
    <comment ref="B13" authorId="1">
      <text>
        <r>
          <rPr>
            <b/>
            <sz val="8"/>
            <color indexed="81"/>
            <rFont val="Tahoma"/>
            <family val="2"/>
          </rPr>
          <t>Erwin:</t>
        </r>
        <r>
          <rPr>
            <sz val="8"/>
            <color indexed="81"/>
            <rFont val="Tahoma"/>
            <family val="2"/>
          </rPr>
          <t xml:space="preserve">
if negative company is going to be  losing money  - eg not profitable, and thus chances of gains in current year is not good - each negative year performance is cumaltive.
For now, only act on this if the company fails to meet the two years average performance(rule 2)</t>
        </r>
      </text>
    </comment>
    <comment ref="B14" authorId="1">
      <text>
        <r>
          <rPr>
            <b/>
            <sz val="8"/>
            <color indexed="81"/>
            <rFont val="Tahoma"/>
            <family val="2"/>
          </rPr>
          <t>Erwin:</t>
        </r>
        <r>
          <rPr>
            <sz val="8"/>
            <color indexed="81"/>
            <rFont val="Tahoma"/>
            <family val="2"/>
          </rPr>
          <t xml:space="preserve">
PE over expected earnings - very good way to catch quality shares, but data is scarce. If not data is available a quarter points is allocated.
Points allocated was lowered due to HEPS prediction data not matching between providers. Nobody has a crystal ball
</t>
        </r>
      </text>
    </comment>
    <comment ref="B16" authorId="0">
      <text>
        <r>
          <rPr>
            <b/>
            <sz val="8"/>
            <color indexed="81"/>
            <rFont val="Tahoma"/>
            <family val="2"/>
          </rPr>
          <t>erwin:</t>
        </r>
        <r>
          <rPr>
            <sz val="8"/>
            <color indexed="81"/>
            <rFont val="Tahoma"/>
            <family val="2"/>
          </rPr>
          <t xml:space="preserve">
rule checks if rules,1,3,5 is valid, and rule13.
eg market cap is ok, and performance is constant for three years. If true, add points, as well as difference between performance and criteria. Eg if performance is 30% and criteria 25%, points will be 20 + (30-25) = 25
</t>
        </r>
      </text>
    </comment>
    <comment ref="D20" authorId="0">
      <text>
        <r>
          <rPr>
            <b/>
            <sz val="8"/>
            <color indexed="81"/>
            <rFont val="Tahoma"/>
            <family val="2"/>
          </rPr>
          <t>erwin:</t>
        </r>
        <r>
          <rPr>
            <sz val="8"/>
            <color indexed="81"/>
            <rFont val="Tahoma"/>
            <family val="2"/>
          </rPr>
          <t xml:space="preserve">
as per valuation</t>
        </r>
      </text>
    </comment>
    <comment ref="E20" authorId="0">
      <text>
        <r>
          <rPr>
            <b/>
            <sz val="8"/>
            <color indexed="81"/>
            <rFont val="Tahoma"/>
            <family val="2"/>
          </rPr>
          <t>erwin:</t>
        </r>
        <r>
          <rPr>
            <sz val="8"/>
            <color indexed="81"/>
            <rFont val="Tahoma"/>
            <family val="2"/>
          </rPr>
          <t xml:space="preserve">
as per valuation graph</t>
        </r>
      </text>
    </comment>
    <comment ref="F20" authorId="0">
      <text>
        <r>
          <rPr>
            <b/>
            <sz val="8"/>
            <color indexed="81"/>
            <rFont val="Tahoma"/>
            <family val="2"/>
          </rPr>
          <t>erwin:</t>
        </r>
        <r>
          <rPr>
            <sz val="8"/>
            <color indexed="81"/>
            <rFont val="Tahoma"/>
            <family val="2"/>
          </rPr>
          <t xml:space="preserve">
as per forecast P/E at</t>
        </r>
      </text>
    </comment>
    <comment ref="G20" authorId="0">
      <text>
        <r>
          <rPr>
            <b/>
            <sz val="8"/>
            <color indexed="81"/>
            <rFont val="Tahoma"/>
            <family val="2"/>
          </rPr>
          <t>erwin:</t>
        </r>
        <r>
          <rPr>
            <sz val="8"/>
            <color indexed="81"/>
            <rFont val="Tahoma"/>
            <family val="2"/>
          </rPr>
          <t xml:space="preserve">
as per forecast High/Low PE</t>
        </r>
      </text>
    </comment>
    <comment ref="H20" authorId="0">
      <text>
        <r>
          <rPr>
            <b/>
            <sz val="8"/>
            <color indexed="81"/>
            <rFont val="Tahoma"/>
            <family val="2"/>
          </rPr>
          <t>erwin:</t>
        </r>
        <r>
          <rPr>
            <sz val="8"/>
            <color indexed="81"/>
            <rFont val="Tahoma"/>
            <family val="2"/>
          </rPr>
          <t xml:space="preserve">
as per forecast High/Low PE</t>
        </r>
      </text>
    </comment>
    <comment ref="I20" authorId="0">
      <text>
        <r>
          <rPr>
            <b/>
            <sz val="8"/>
            <color indexed="81"/>
            <rFont val="Tahoma"/>
            <family val="2"/>
          </rPr>
          <t>erwin:</t>
        </r>
        <r>
          <rPr>
            <sz val="8"/>
            <color indexed="81"/>
            <rFont val="Tahoma"/>
            <family val="2"/>
          </rPr>
          <t xml:space="preserve">
as per performance</t>
        </r>
      </text>
    </comment>
    <comment ref="J20" authorId="0">
      <text>
        <r>
          <rPr>
            <b/>
            <sz val="8"/>
            <color indexed="81"/>
            <rFont val="Tahoma"/>
            <family val="2"/>
          </rPr>
          <t>erwin:</t>
        </r>
        <r>
          <rPr>
            <sz val="8"/>
            <color indexed="81"/>
            <rFont val="Tahoma"/>
            <family val="2"/>
          </rPr>
          <t xml:space="preserve">
as per performance</t>
        </r>
      </text>
    </comment>
    <comment ref="K20" authorId="0">
      <text>
        <r>
          <rPr>
            <b/>
            <sz val="8"/>
            <color indexed="81"/>
            <rFont val="Tahoma"/>
            <family val="2"/>
          </rPr>
          <t>erwin:</t>
        </r>
        <r>
          <rPr>
            <sz val="8"/>
            <color indexed="81"/>
            <rFont val="Tahoma"/>
            <family val="2"/>
          </rPr>
          <t xml:space="preserve">
as per performance</t>
        </r>
      </text>
    </comment>
    <comment ref="L20" authorId="0">
      <text>
        <r>
          <rPr>
            <b/>
            <sz val="8"/>
            <color indexed="81"/>
            <rFont val="Tahoma"/>
            <family val="2"/>
          </rPr>
          <t>erwin:</t>
        </r>
        <r>
          <rPr>
            <sz val="8"/>
            <color indexed="81"/>
            <rFont val="Tahoma"/>
            <family val="2"/>
          </rPr>
          <t xml:space="preserve">
as per performance</t>
        </r>
      </text>
    </comment>
    <comment ref="M20" authorId="0">
      <text>
        <r>
          <rPr>
            <b/>
            <sz val="8"/>
            <color indexed="81"/>
            <rFont val="Tahoma"/>
            <family val="2"/>
          </rPr>
          <t>erwin:</t>
        </r>
        <r>
          <rPr>
            <sz val="8"/>
            <color indexed="81"/>
            <rFont val="Tahoma"/>
            <family val="2"/>
          </rPr>
          <t xml:space="preserve">
as per performance</t>
        </r>
      </text>
    </comment>
    <comment ref="N20" authorId="0">
      <text>
        <r>
          <rPr>
            <b/>
            <sz val="8"/>
            <color indexed="81"/>
            <rFont val="Tahoma"/>
            <family val="2"/>
          </rPr>
          <t>erwin:</t>
        </r>
        <r>
          <rPr>
            <sz val="8"/>
            <color indexed="81"/>
            <rFont val="Tahoma"/>
            <family val="2"/>
          </rPr>
          <t xml:space="preserve">
as per performance</t>
        </r>
      </text>
    </comment>
    <comment ref="A22" authorId="1">
      <text>
        <r>
          <rPr>
            <b/>
            <sz val="8"/>
            <color indexed="81"/>
            <rFont val="Tahoma"/>
            <charset val="1"/>
          </rPr>
          <t>Erwin:</t>
        </r>
        <r>
          <rPr>
            <sz val="8"/>
            <color indexed="81"/>
            <rFont val="Tahoma"/>
            <charset val="1"/>
          </rPr>
          <t xml:space="preserve">
HIGHLY RECOMMENDED. Score manually added for now due to ETF being new</t>
        </r>
      </text>
    </comment>
    <comment ref="A60" authorId="1">
      <text>
        <r>
          <rPr>
            <b/>
            <sz val="8"/>
            <color indexed="81"/>
            <rFont val="Tahoma"/>
            <family val="2"/>
          </rPr>
          <t>Erwin:</t>
        </r>
        <r>
          <rPr>
            <sz val="8"/>
            <color indexed="81"/>
            <rFont val="Tahoma"/>
            <family val="2"/>
          </rPr>
          <t xml:space="preserve">
Dividents manually added</t>
        </r>
      </text>
    </comment>
    <comment ref="A70" authorId="1">
      <text>
        <r>
          <rPr>
            <b/>
            <sz val="8"/>
            <color indexed="81"/>
            <rFont val="Tahoma"/>
            <family val="2"/>
          </rPr>
          <t>Erwin:</t>
        </r>
        <r>
          <rPr>
            <sz val="8"/>
            <color indexed="81"/>
            <rFont val="Tahoma"/>
            <family val="2"/>
          </rPr>
          <t xml:space="preserve">
Dividents manually added</t>
        </r>
      </text>
    </comment>
    <comment ref="A74" authorId="1">
      <text>
        <r>
          <rPr>
            <b/>
            <sz val="8"/>
            <color indexed="81"/>
            <rFont val="Tahoma"/>
            <family val="2"/>
          </rPr>
          <t>Erwin:</t>
        </r>
        <r>
          <rPr>
            <sz val="8"/>
            <color indexed="81"/>
            <rFont val="Tahoma"/>
            <family val="2"/>
          </rPr>
          <t xml:space="preserve">
Very good property - dividents as well(8%?)
Dividents manually added</t>
        </r>
      </text>
    </comment>
    <comment ref="A80" authorId="0">
      <text>
        <r>
          <rPr>
            <b/>
            <sz val="8"/>
            <color indexed="81"/>
            <rFont val="Tahoma"/>
            <family val="2"/>
          </rPr>
          <t>erwin:</t>
        </r>
        <r>
          <rPr>
            <sz val="8"/>
            <color indexed="81"/>
            <rFont val="Tahoma"/>
            <family val="2"/>
          </rPr>
          <t xml:space="preserve">
Phone trades only..R50 per pop. Dividents manually added</t>
        </r>
      </text>
    </comment>
    <comment ref="A93" authorId="1">
      <text>
        <r>
          <rPr>
            <b/>
            <sz val="8"/>
            <color indexed="81"/>
            <rFont val="Tahoma"/>
            <charset val="1"/>
          </rPr>
          <t>Erwin:</t>
        </r>
        <r>
          <rPr>
            <sz val="8"/>
            <color indexed="81"/>
            <rFont val="Tahoma"/>
            <charset val="1"/>
          </rPr>
          <t xml:space="preserve">
reconsider?</t>
        </r>
      </text>
    </comment>
  </commentList>
</comments>
</file>

<file path=xl/sharedStrings.xml><?xml version="1.0" encoding="utf-8"?>
<sst xmlns="http://schemas.openxmlformats.org/spreadsheetml/2006/main" count="252" uniqueCount="186">
  <si>
    <t>SHP</t>
  </si>
  <si>
    <t>MPC</t>
  </si>
  <si>
    <t>CML</t>
  </si>
  <si>
    <t>NPN</t>
  </si>
  <si>
    <t>EOH</t>
  </si>
  <si>
    <t>MTA</t>
  </si>
  <si>
    <t>SAB</t>
  </si>
  <si>
    <t>MTN</t>
  </si>
  <si>
    <t>BAT</t>
  </si>
  <si>
    <t>APN</t>
  </si>
  <si>
    <t>WHL</t>
  </si>
  <si>
    <t>MDC</t>
  </si>
  <si>
    <t>SLM</t>
  </si>
  <si>
    <t>STXIND</t>
  </si>
  <si>
    <t>Share Name</t>
  </si>
  <si>
    <t>FBR</t>
  </si>
  <si>
    <t>PGR</t>
  </si>
  <si>
    <t>HWN</t>
  </si>
  <si>
    <t>SBV</t>
  </si>
  <si>
    <t>ELR</t>
  </si>
  <si>
    <t>TKG</t>
  </si>
  <si>
    <t>CLS</t>
  </si>
  <si>
    <t>PSG</t>
  </si>
  <si>
    <t>NTC</t>
  </si>
  <si>
    <t>CPI</t>
  </si>
  <si>
    <t>OLG</t>
  </si>
  <si>
    <t>PFG</t>
  </si>
  <si>
    <t>TMT</t>
  </si>
  <si>
    <t>MFL</t>
  </si>
  <si>
    <t>CIL</t>
  </si>
  <si>
    <t>SPP</t>
  </si>
  <si>
    <t>FSR</t>
  </si>
  <si>
    <t>CFR</t>
  </si>
  <si>
    <t>BTI</t>
  </si>
  <si>
    <t>BIL</t>
  </si>
  <si>
    <t>AMS</t>
  </si>
  <si>
    <t>SOL</t>
  </si>
  <si>
    <t>SBK</t>
  </si>
  <si>
    <t>REM</t>
  </si>
  <si>
    <t>GRT</t>
  </si>
  <si>
    <t>MND</t>
  </si>
  <si>
    <t>RMI</t>
  </si>
  <si>
    <t>DSY</t>
  </si>
  <si>
    <t>MNP</t>
  </si>
  <si>
    <t>SHF</t>
  </si>
  <si>
    <t>ADI</t>
  </si>
  <si>
    <t>FGL</t>
  </si>
  <si>
    <t>IVT</t>
  </si>
  <si>
    <t>PNC</t>
  </si>
  <si>
    <t>RMH</t>
  </si>
  <si>
    <t>OCE</t>
  </si>
  <si>
    <t>MST</t>
  </si>
  <si>
    <t>CCO</t>
  </si>
  <si>
    <t>SNV</t>
  </si>
  <si>
    <t>PPE</t>
  </si>
  <si>
    <t>GPL</t>
  </si>
  <si>
    <t>ARH</t>
  </si>
  <si>
    <t>OMN</t>
  </si>
  <si>
    <t>AFE</t>
  </si>
  <si>
    <t>TFG</t>
  </si>
  <si>
    <t>TRE</t>
  </si>
  <si>
    <t>TBS</t>
  </si>
  <si>
    <t>ARL</t>
  </si>
  <si>
    <t>ZED</t>
  </si>
  <si>
    <t>CGR</t>
  </si>
  <si>
    <t>PTXTEN</t>
  </si>
  <si>
    <t>DBXWD</t>
  </si>
  <si>
    <t>DBXUS</t>
  </si>
  <si>
    <t>DBXJP</t>
  </si>
  <si>
    <t>COH</t>
  </si>
  <si>
    <t>RFG</t>
  </si>
  <si>
    <t>ROC</t>
  </si>
  <si>
    <t>HUG</t>
  </si>
  <si>
    <t>NEP</t>
  </si>
  <si>
    <t>HYP</t>
  </si>
  <si>
    <t>SAC</t>
  </si>
  <si>
    <t>MMI</t>
  </si>
  <si>
    <t>RPL</t>
  </si>
  <si>
    <t>PTXSPY</t>
  </si>
  <si>
    <t>PE</t>
  </si>
  <si>
    <t>1 YEAR anualized</t>
  </si>
  <si>
    <t>3 YEAR anualized</t>
  </si>
  <si>
    <t>5 YEAR anualized</t>
  </si>
  <si>
    <t>7 YEAR anualized</t>
  </si>
  <si>
    <t>10 YEAR anualized</t>
  </si>
  <si>
    <t>Sector</t>
  </si>
  <si>
    <t>chemicals</t>
  </si>
  <si>
    <t>Technology</t>
  </si>
  <si>
    <t>2 YEAR anualized</t>
  </si>
  <si>
    <t>Mining</t>
  </si>
  <si>
    <t>health</t>
  </si>
  <si>
    <t>Food</t>
  </si>
  <si>
    <t>household</t>
  </si>
  <si>
    <t>real estate</t>
  </si>
  <si>
    <t>construction</t>
  </si>
  <si>
    <t>Financial</t>
  </si>
  <si>
    <t>Retail</t>
  </si>
  <si>
    <t>banks</t>
  </si>
  <si>
    <t>Insurance</t>
  </si>
  <si>
    <t>Travel &amp; leisure</t>
  </si>
  <si>
    <t>AltX</t>
  </si>
  <si>
    <t>Industrial</t>
  </si>
  <si>
    <t>Resources</t>
  </si>
  <si>
    <t>auto</t>
  </si>
  <si>
    <t>Telecommunications</t>
  </si>
  <si>
    <t>Media</t>
  </si>
  <si>
    <t>Oil</t>
  </si>
  <si>
    <t>ETF</t>
  </si>
  <si>
    <t>STXFIN</t>
  </si>
  <si>
    <t>rule 
7</t>
  </si>
  <si>
    <t>rule 
8</t>
  </si>
  <si>
    <t>share overall not dropping more than</t>
  </si>
  <si>
    <t>Criteria</t>
  </si>
  <si>
    <t>Points</t>
  </si>
  <si>
    <t>PE below max</t>
  </si>
  <si>
    <t>PEG between 0 and</t>
  </si>
  <si>
    <t>PE 
MIN</t>
  </si>
  <si>
    <t>PE 
MAX</t>
  </si>
  <si>
    <t>Market cap</t>
  </si>
  <si>
    <t>rule 
9</t>
  </si>
  <si>
    <t>rule 
10</t>
  </si>
  <si>
    <t>one year performance greater than</t>
  </si>
  <si>
    <t>rule 
11</t>
  </si>
  <si>
    <t>Description</t>
  </si>
  <si>
    <t>Rule</t>
  </si>
  <si>
    <t>rule 
12</t>
  </si>
  <si>
    <t>second year performance greater than</t>
  </si>
  <si>
    <t>third year performance greater than</t>
  </si>
  <si>
    <t>rule3_5 - year 1</t>
  </si>
  <si>
    <t>rule3_5 - year 2</t>
  </si>
  <si>
    <t>rule3_5 - year 3</t>
  </si>
  <si>
    <t>two years avg performance greater than</t>
  </si>
  <si>
    <t>three years avg performance greater than</t>
  </si>
  <si>
    <t>Market cap greater than .…  bilj</t>
  </si>
  <si>
    <t>ten year avg performance greater than</t>
  </si>
  <si>
    <t>five year avg performance greater than</t>
  </si>
  <si>
    <t>rule 
13</t>
  </si>
  <si>
    <t>Rule 
1</t>
  </si>
  <si>
    <t>Rule 
2</t>
  </si>
  <si>
    <t>Rule 
4</t>
  </si>
  <si>
    <t>Score(%)</t>
  </si>
  <si>
    <t>OML</t>
  </si>
  <si>
    <t xml:space="preserve">bonus points for constant 3 years </t>
  </si>
  <si>
    <t>Year 2 perf</t>
  </si>
  <si>
    <t>Year 3 perf</t>
  </si>
  <si>
    <t>Rule 
3</t>
  </si>
  <si>
    <t>Rule 
5</t>
  </si>
  <si>
    <t>Rule 
6</t>
  </si>
  <si>
    <t>Rule 
14</t>
  </si>
  <si>
    <t>PE below 60% of max</t>
  </si>
  <si>
    <t>Rules</t>
  </si>
  <si>
    <t>Rule 1</t>
  </si>
  <si>
    <t>Rule 2</t>
  </si>
  <si>
    <t>Rule 3</t>
  </si>
  <si>
    <t>Rule 4</t>
  </si>
  <si>
    <t>Rule 5</t>
  </si>
  <si>
    <t>Rule 6</t>
  </si>
  <si>
    <t>Rule 7</t>
  </si>
  <si>
    <t>Rule 8</t>
  </si>
  <si>
    <t>Rule 9</t>
  </si>
  <si>
    <t>Rule 10</t>
  </si>
  <si>
    <t>Rule 11</t>
  </si>
  <si>
    <t>Rule 12</t>
  </si>
  <si>
    <t>Rule 13</t>
  </si>
  <si>
    <t>Rule 14</t>
  </si>
  <si>
    <t>Rule 15</t>
  </si>
  <si>
    <t>Bonus points for constant 2 years</t>
  </si>
  <si>
    <t>AEE</t>
  </si>
  <si>
    <t>Rule 16</t>
  </si>
  <si>
    <t>Bonus points for constant 5 years(cap ignore)</t>
  </si>
  <si>
    <t>Total points</t>
  </si>
  <si>
    <t>PEG</t>
  </si>
  <si>
    <t>INL</t>
  </si>
  <si>
    <t>penalize on negative growth</t>
  </si>
  <si>
    <t>green</t>
  </si>
  <si>
    <t>blue</t>
  </si>
  <si>
    <t>orange</t>
  </si>
  <si>
    <t>red</t>
  </si>
  <si>
    <t>don’t add</t>
  </si>
  <si>
    <t>Add - new</t>
  </si>
  <si>
    <t>keep adding</t>
  </si>
  <si>
    <t>sell</t>
  </si>
  <si>
    <t>DIVTRX</t>
  </si>
  <si>
    <t>TFSA</t>
  </si>
  <si>
    <t>NPK</t>
  </si>
  <si>
    <t>TAS</t>
  </si>
</sst>
</file>

<file path=xl/styles.xml><?xml version="1.0" encoding="utf-8"?>
<styleSheet xmlns="http://schemas.openxmlformats.org/spreadsheetml/2006/main">
  <numFmts count="1">
    <numFmt numFmtId="164" formatCode="0.0"/>
  </numFmts>
  <fonts count="6">
    <font>
      <sz val="11"/>
      <color theme="1"/>
      <name val="Calibri"/>
      <family val="2"/>
      <scheme val="minor"/>
    </font>
    <font>
      <sz val="8"/>
      <color indexed="81"/>
      <name val="Tahoma"/>
      <family val="2"/>
    </font>
    <font>
      <b/>
      <sz val="8"/>
      <color indexed="81"/>
      <name val="Tahoma"/>
      <family val="2"/>
    </font>
    <font>
      <b/>
      <sz val="11"/>
      <color theme="1"/>
      <name val="Calibri"/>
      <family val="2"/>
      <scheme val="minor"/>
    </font>
    <font>
      <sz val="8"/>
      <color indexed="81"/>
      <name val="Tahoma"/>
      <charset val="1"/>
    </font>
    <font>
      <b/>
      <sz val="8"/>
      <color indexed="81"/>
      <name val="Tahoma"/>
      <charset val="1"/>
    </font>
  </fonts>
  <fills count="8">
    <fill>
      <patternFill patternType="none"/>
    </fill>
    <fill>
      <patternFill patternType="gray125"/>
    </fill>
    <fill>
      <patternFill patternType="solid">
        <fgColor rgb="FFFFFF00"/>
        <bgColor indexed="64"/>
      </patternFill>
    </fill>
    <fill>
      <patternFill patternType="solid">
        <fgColor rgb="FFFF0000"/>
        <bgColor indexed="64"/>
      </patternFill>
    </fill>
    <fill>
      <patternFill patternType="solid">
        <fgColor rgb="FFFFC000"/>
        <bgColor indexed="64"/>
      </patternFill>
    </fill>
    <fill>
      <patternFill patternType="solid">
        <fgColor rgb="FF00B050"/>
        <bgColor indexed="64"/>
      </patternFill>
    </fill>
    <fill>
      <patternFill patternType="solid">
        <fgColor rgb="FF00B0F0"/>
        <bgColor indexed="64"/>
      </patternFill>
    </fill>
    <fill>
      <patternFill patternType="solid">
        <fgColor rgb="FF7030A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s>
  <cellStyleXfs count="1">
    <xf numFmtId="0" fontId="0" fillId="0" borderId="0"/>
  </cellStyleXfs>
  <cellXfs count="58">
    <xf numFmtId="0" fontId="0" fillId="0" borderId="0" xfId="0"/>
    <xf numFmtId="2" fontId="0" fillId="0" borderId="0" xfId="0" applyNumberFormat="1"/>
    <xf numFmtId="164" fontId="0" fillId="0" borderId="0" xfId="0" applyNumberFormat="1"/>
    <xf numFmtId="0" fontId="0" fillId="0" borderId="0" xfId="0" applyAlignment="1">
      <alignment horizontal="center"/>
    </xf>
    <xf numFmtId="0" fontId="3" fillId="0" borderId="0" xfId="0" applyFont="1" applyAlignment="1"/>
    <xf numFmtId="0" fontId="3" fillId="0" borderId="1" xfId="0" applyFont="1" applyBorder="1" applyAlignment="1">
      <alignment wrapText="1"/>
    </xf>
    <xf numFmtId="0" fontId="3" fillId="0" borderId="1" xfId="0" applyFont="1" applyBorder="1" applyAlignment="1"/>
    <xf numFmtId="0" fontId="3" fillId="0" borderId="1" xfId="0" applyFont="1" applyFill="1" applyBorder="1" applyAlignment="1">
      <alignment wrapText="1"/>
    </xf>
    <xf numFmtId="2" fontId="3" fillId="2" borderId="0" xfId="0" applyNumberFormat="1" applyFont="1" applyFill="1" applyAlignment="1">
      <alignment wrapText="1"/>
    </xf>
    <xf numFmtId="2" fontId="0" fillId="2" borderId="0" xfId="0" applyNumberFormat="1" applyFill="1"/>
    <xf numFmtId="0" fontId="0" fillId="0" borderId="0" xfId="0" applyAlignment="1">
      <alignment horizontal="left"/>
    </xf>
    <xf numFmtId="0" fontId="3" fillId="2" borderId="0" xfId="0" applyFont="1" applyFill="1" applyAlignment="1">
      <alignment horizontal="left" wrapText="1"/>
    </xf>
    <xf numFmtId="0" fontId="0" fillId="2" borderId="0" xfId="0" applyFill="1" applyAlignment="1">
      <alignment horizontal="left"/>
    </xf>
    <xf numFmtId="0" fontId="3" fillId="0" borderId="3" xfId="0" applyFont="1" applyFill="1" applyBorder="1" applyAlignment="1">
      <alignment horizontal="center"/>
    </xf>
    <xf numFmtId="0" fontId="3" fillId="2" borderId="0" xfId="0" applyFont="1" applyFill="1" applyAlignment="1"/>
    <xf numFmtId="0" fontId="0" fillId="2" borderId="0" xfId="0" applyFill="1"/>
    <xf numFmtId="0" fontId="0" fillId="5" borderId="0" xfId="0" applyFill="1"/>
    <xf numFmtId="0" fontId="3" fillId="0" borderId="0" xfId="0" applyFont="1" applyFill="1" applyBorder="1"/>
    <xf numFmtId="0" fontId="0" fillId="4" borderId="0" xfId="0" applyFill="1" applyAlignment="1">
      <alignment horizontal="center"/>
    </xf>
    <xf numFmtId="0" fontId="0" fillId="6" borderId="0" xfId="0" applyFill="1" applyAlignment="1">
      <alignment horizontal="center"/>
    </xf>
    <xf numFmtId="0" fontId="0" fillId="3" borderId="0" xfId="0" applyFill="1" applyAlignment="1">
      <alignment horizontal="left"/>
    </xf>
    <xf numFmtId="0" fontId="0" fillId="7" borderId="0" xfId="0" applyFill="1" applyAlignment="1">
      <alignment horizontal="center"/>
    </xf>
    <xf numFmtId="0" fontId="3" fillId="0" borderId="4" xfId="0" applyFont="1" applyBorder="1"/>
    <xf numFmtId="0" fontId="0" fillId="0" borderId="5" xfId="0" applyBorder="1" applyAlignment="1">
      <alignment horizontal="left"/>
    </xf>
    <xf numFmtId="0" fontId="0" fillId="0" borderId="6" xfId="0" applyBorder="1" applyAlignment="1">
      <alignment horizontal="left"/>
    </xf>
    <xf numFmtId="0" fontId="0" fillId="0" borderId="7" xfId="0" applyBorder="1" applyAlignment="1">
      <alignment horizontal="left"/>
    </xf>
    <xf numFmtId="0" fontId="3" fillId="0" borderId="8" xfId="0" applyFont="1" applyBorder="1"/>
    <xf numFmtId="0" fontId="0" fillId="0" borderId="9" xfId="0" applyBorder="1"/>
    <xf numFmtId="0" fontId="0" fillId="0" borderId="10" xfId="0" applyBorder="1"/>
    <xf numFmtId="0" fontId="0" fillId="0" borderId="10" xfId="0" applyFill="1" applyBorder="1" applyAlignment="1">
      <alignment wrapText="1"/>
    </xf>
    <xf numFmtId="0" fontId="0" fillId="0" borderId="10" xfId="0" applyFill="1" applyBorder="1"/>
    <xf numFmtId="0" fontId="0" fillId="0" borderId="11" xfId="0" applyFill="1" applyBorder="1"/>
    <xf numFmtId="0" fontId="3" fillId="0" borderId="12" xfId="0" applyFont="1" applyBorder="1"/>
    <xf numFmtId="0" fontId="0" fillId="0" borderId="13" xfId="0" applyBorder="1"/>
    <xf numFmtId="0" fontId="0" fillId="0" borderId="14" xfId="0" applyBorder="1"/>
    <xf numFmtId="0" fontId="0" fillId="0" borderId="14" xfId="0" applyFill="1" applyBorder="1"/>
    <xf numFmtId="0" fontId="0" fillId="0" borderId="15" xfId="0" applyFill="1" applyBorder="1"/>
    <xf numFmtId="164" fontId="3" fillId="0" borderId="4" xfId="0" applyNumberFormat="1" applyFont="1" applyBorder="1"/>
    <xf numFmtId="164" fontId="0" fillId="0" borderId="5" xfId="0" applyNumberFormat="1" applyBorder="1"/>
    <xf numFmtId="164" fontId="0" fillId="0" borderId="6" xfId="0" applyNumberFormat="1" applyBorder="1"/>
    <xf numFmtId="164" fontId="0" fillId="0" borderId="6" xfId="0" applyNumberFormat="1" applyFill="1" applyBorder="1"/>
    <xf numFmtId="164" fontId="0" fillId="0" borderId="7" xfId="0" applyNumberFormat="1" applyBorder="1"/>
    <xf numFmtId="2" fontId="0" fillId="4" borderId="0" xfId="0" applyNumberFormat="1" applyFill="1"/>
    <xf numFmtId="0" fontId="0" fillId="4" borderId="0" xfId="0" applyFill="1" applyAlignment="1">
      <alignment horizontal="left"/>
    </xf>
    <xf numFmtId="0" fontId="0" fillId="4" borderId="0" xfId="0" applyFill="1"/>
    <xf numFmtId="0" fontId="0" fillId="0" borderId="1" xfId="0" applyFill="1" applyBorder="1"/>
    <xf numFmtId="0" fontId="0" fillId="0" borderId="1" xfId="0" applyFill="1" applyBorder="1" applyAlignment="1">
      <alignment horizontal="center"/>
    </xf>
    <xf numFmtId="0" fontId="0" fillId="0" borderId="0" xfId="0" applyFill="1"/>
    <xf numFmtId="0" fontId="0" fillId="0" borderId="2" xfId="0" applyFill="1" applyBorder="1"/>
    <xf numFmtId="0" fontId="0" fillId="0" borderId="0" xfId="0" applyFill="1" applyAlignment="1">
      <alignment horizontal="center"/>
    </xf>
    <xf numFmtId="164" fontId="0" fillId="0" borderId="1" xfId="0" applyNumberFormat="1" applyFill="1" applyBorder="1"/>
    <xf numFmtId="0" fontId="0" fillId="5" borderId="1" xfId="0" applyFill="1" applyBorder="1"/>
    <xf numFmtId="0" fontId="0" fillId="5" borderId="1" xfId="0" applyFont="1" applyFill="1" applyBorder="1"/>
    <xf numFmtId="0" fontId="0" fillId="7" borderId="1" xfId="0" applyFill="1" applyBorder="1"/>
    <xf numFmtId="0" fontId="3" fillId="0" borderId="1" xfId="0" applyFont="1" applyFill="1" applyBorder="1" applyAlignment="1"/>
    <xf numFmtId="164" fontId="3" fillId="0" borderId="1" xfId="0" applyNumberFormat="1" applyFont="1" applyFill="1" applyBorder="1" applyAlignment="1"/>
    <xf numFmtId="164" fontId="0" fillId="0" borderId="0" xfId="0" applyNumberFormat="1" applyFill="1"/>
    <xf numFmtId="0" fontId="0" fillId="0" borderId="1" xfId="0" applyFont="1"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J105"/>
  <sheetViews>
    <sheetView tabSelected="1" workbookViewId="0">
      <pane xSplit="4" ySplit="20" topLeftCell="E21" activePane="bottomRight" state="frozen"/>
      <selection pane="topRight" activeCell="E1" sqref="E1"/>
      <selection pane="bottomLeft" activeCell="A14" sqref="A14"/>
      <selection pane="bottomRight" activeCell="B28" sqref="B28"/>
    </sheetView>
  </sheetViews>
  <sheetFormatPr defaultRowHeight="15" outlineLevelRow="1"/>
  <cols>
    <col min="1" max="1" width="9.7109375" bestFit="1" customWidth="1"/>
    <col min="2" max="2" width="15.28515625" customWidth="1"/>
    <col min="3" max="3" width="19.42578125" style="2" customWidth="1"/>
    <col min="4" max="4" width="7.85546875" customWidth="1"/>
    <col min="5" max="5" width="9.140625" customWidth="1"/>
    <col min="7" max="8" width="9.140625" customWidth="1"/>
    <col min="9" max="10" width="11.7109375" style="3" customWidth="1"/>
    <col min="11" max="11" width="12" style="3" customWidth="1"/>
    <col min="12" max="12" width="11.5703125" style="3" customWidth="1"/>
    <col min="13" max="13" width="11.7109375" style="3" customWidth="1"/>
    <col min="14" max="14" width="15" style="3" customWidth="1"/>
    <col min="15" max="16" width="8.7109375" style="1" customWidth="1"/>
    <col min="17" max="22" width="7.140625" style="10" bestFit="1" customWidth="1"/>
    <col min="23" max="29" width="6.7109375" style="10" bestFit="1" customWidth="1"/>
    <col min="30" max="30" width="7" style="10" bestFit="1" customWidth="1"/>
    <col min="31" max="32" width="7" style="10" customWidth="1"/>
    <col min="33" max="33" width="8.7109375" style="10" customWidth="1"/>
    <col min="34" max="34" width="11" style="10" customWidth="1"/>
    <col min="35" max="35" width="12" style="10" customWidth="1"/>
    <col min="36" max="36" width="14.42578125" customWidth="1"/>
    <col min="37" max="37" width="6.140625" customWidth="1"/>
    <col min="38" max="38" width="5.85546875" customWidth="1"/>
    <col min="39" max="39" width="5.5703125" customWidth="1"/>
    <col min="40" max="40" width="5.7109375" customWidth="1"/>
  </cols>
  <sheetData>
    <row r="1" spans="1:15">
      <c r="B1" s="13" t="s">
        <v>150</v>
      </c>
      <c r="D1" s="16"/>
      <c r="E1" s="16" t="s">
        <v>174</v>
      </c>
      <c r="F1" t="s">
        <v>180</v>
      </c>
      <c r="H1" s="19" t="s">
        <v>175</v>
      </c>
      <c r="I1" s="3" t="s">
        <v>179</v>
      </c>
      <c r="J1" s="18" t="s">
        <v>176</v>
      </c>
      <c r="K1" s="3" t="s">
        <v>178</v>
      </c>
      <c r="L1" s="20" t="s">
        <v>177</v>
      </c>
      <c r="M1" s="10" t="s">
        <v>181</v>
      </c>
      <c r="N1" s="21"/>
      <c r="O1" s="1" t="s">
        <v>183</v>
      </c>
    </row>
    <row r="2" spans="1:15" ht="15.75" hidden="1" outlineLevel="1" thickBot="1">
      <c r="A2" s="22" t="s">
        <v>124</v>
      </c>
      <c r="B2" s="26" t="s">
        <v>123</v>
      </c>
      <c r="C2" s="37" t="s">
        <v>112</v>
      </c>
      <c r="D2" s="32" t="s">
        <v>113</v>
      </c>
      <c r="F2" s="17"/>
    </row>
    <row r="3" spans="1:15" hidden="1" outlineLevel="1">
      <c r="A3" s="23" t="s">
        <v>151</v>
      </c>
      <c r="B3" s="27" t="s">
        <v>121</v>
      </c>
      <c r="C3" s="38">
        <v>23</v>
      </c>
      <c r="D3" s="33">
        <v>35</v>
      </c>
    </row>
    <row r="4" spans="1:15" hidden="1" outlineLevel="1">
      <c r="A4" s="24" t="s">
        <v>152</v>
      </c>
      <c r="B4" s="28" t="s">
        <v>131</v>
      </c>
      <c r="C4" s="39">
        <v>23</v>
      </c>
      <c r="D4" s="34">
        <v>8</v>
      </c>
    </row>
    <row r="5" spans="1:15" hidden="1" outlineLevel="1">
      <c r="A5" s="24" t="s">
        <v>153</v>
      </c>
      <c r="B5" s="28" t="s">
        <v>126</v>
      </c>
      <c r="C5" s="39">
        <v>23</v>
      </c>
      <c r="D5" s="34">
        <v>12</v>
      </c>
    </row>
    <row r="6" spans="1:15" hidden="1" outlineLevel="1">
      <c r="A6" s="24" t="s">
        <v>154</v>
      </c>
      <c r="B6" s="28" t="s">
        <v>132</v>
      </c>
      <c r="C6" s="39">
        <v>23</v>
      </c>
      <c r="D6" s="34">
        <v>8</v>
      </c>
    </row>
    <row r="7" spans="1:15" hidden="1" outlineLevel="1">
      <c r="A7" s="24" t="s">
        <v>155</v>
      </c>
      <c r="B7" s="28" t="s">
        <v>127</v>
      </c>
      <c r="C7" s="39">
        <v>23</v>
      </c>
      <c r="D7" s="34">
        <v>12</v>
      </c>
    </row>
    <row r="8" spans="1:15" hidden="1" outlineLevel="1">
      <c r="A8" s="24" t="s">
        <v>156</v>
      </c>
      <c r="B8" s="28" t="s">
        <v>135</v>
      </c>
      <c r="C8" s="39">
        <v>23</v>
      </c>
      <c r="D8" s="34">
        <v>20</v>
      </c>
    </row>
    <row r="9" spans="1:15" hidden="1" outlineLevel="1">
      <c r="A9" s="24" t="s">
        <v>157</v>
      </c>
      <c r="B9" s="28" t="s">
        <v>134</v>
      </c>
      <c r="C9" s="39">
        <v>23</v>
      </c>
      <c r="D9" s="34">
        <v>50</v>
      </c>
    </row>
    <row r="10" spans="1:15" ht="45" hidden="1" outlineLevel="1">
      <c r="A10" s="24" t="s">
        <v>158</v>
      </c>
      <c r="B10" s="29" t="s">
        <v>111</v>
      </c>
      <c r="C10" s="39">
        <v>-20</v>
      </c>
      <c r="D10" s="34">
        <v>8</v>
      </c>
    </row>
    <row r="11" spans="1:15" hidden="1" outlineLevel="1">
      <c r="A11" s="24" t="s">
        <v>159</v>
      </c>
      <c r="B11" s="28" t="s">
        <v>114</v>
      </c>
      <c r="C11" s="39"/>
      <c r="D11" s="34">
        <v>8</v>
      </c>
    </row>
    <row r="12" spans="1:15" hidden="1" outlineLevel="1">
      <c r="A12" s="24" t="s">
        <v>160</v>
      </c>
      <c r="B12" s="28" t="s">
        <v>149</v>
      </c>
      <c r="C12" s="39"/>
      <c r="D12" s="34">
        <v>50</v>
      </c>
    </row>
    <row r="13" spans="1:15" hidden="1" outlineLevel="1">
      <c r="A13" s="24" t="s">
        <v>161</v>
      </c>
      <c r="B13" s="30" t="s">
        <v>173</v>
      </c>
      <c r="C13" s="40"/>
      <c r="D13" s="35">
        <v>5</v>
      </c>
    </row>
    <row r="14" spans="1:15" hidden="1" outlineLevel="1">
      <c r="A14" s="24" t="s">
        <v>162</v>
      </c>
      <c r="B14" s="30" t="s">
        <v>115</v>
      </c>
      <c r="C14" s="40">
        <v>1</v>
      </c>
      <c r="D14" s="35">
        <v>20</v>
      </c>
    </row>
    <row r="15" spans="1:15" hidden="1" outlineLevel="1">
      <c r="A15" s="24" t="s">
        <v>163</v>
      </c>
      <c r="B15" s="28" t="s">
        <v>133</v>
      </c>
      <c r="C15" s="39">
        <v>5</v>
      </c>
      <c r="D15" s="34">
        <v>10</v>
      </c>
    </row>
    <row r="16" spans="1:15" hidden="1" outlineLevel="1">
      <c r="A16" s="24" t="s">
        <v>164</v>
      </c>
      <c r="B16" s="30" t="s">
        <v>142</v>
      </c>
      <c r="C16" s="39">
        <v>23</v>
      </c>
      <c r="D16" s="35">
        <v>35</v>
      </c>
    </row>
    <row r="17" spans="1:36" hidden="1" outlineLevel="1">
      <c r="A17" s="24" t="s">
        <v>165</v>
      </c>
      <c r="B17" s="30" t="s">
        <v>166</v>
      </c>
      <c r="C17" s="39">
        <v>23</v>
      </c>
      <c r="D17" s="35">
        <v>35</v>
      </c>
    </row>
    <row r="18" spans="1:36" ht="15.75" hidden="1" outlineLevel="1" thickBot="1">
      <c r="A18" s="25" t="s">
        <v>168</v>
      </c>
      <c r="B18" s="31" t="s">
        <v>169</v>
      </c>
      <c r="C18" s="41">
        <v>23</v>
      </c>
      <c r="D18" s="36">
        <v>35</v>
      </c>
    </row>
    <row r="19" spans="1:36" collapsed="1"/>
    <row r="20" spans="1:36" s="4" customFormat="1" ht="30">
      <c r="A20" s="7" t="s">
        <v>14</v>
      </c>
      <c r="B20" s="54" t="s">
        <v>85</v>
      </c>
      <c r="C20" s="55" t="s">
        <v>140</v>
      </c>
      <c r="D20" s="5" t="s">
        <v>118</v>
      </c>
      <c r="E20" s="5" t="s">
        <v>171</v>
      </c>
      <c r="F20" s="6" t="s">
        <v>79</v>
      </c>
      <c r="G20" s="5" t="s">
        <v>117</v>
      </c>
      <c r="H20" s="5" t="s">
        <v>116</v>
      </c>
      <c r="I20" s="5" t="s">
        <v>80</v>
      </c>
      <c r="J20" s="5" t="s">
        <v>88</v>
      </c>
      <c r="K20" s="5" t="s">
        <v>81</v>
      </c>
      <c r="L20" s="5" t="s">
        <v>82</v>
      </c>
      <c r="M20" s="5" t="s">
        <v>83</v>
      </c>
      <c r="N20" s="5" t="s">
        <v>84</v>
      </c>
      <c r="O20" s="8" t="s">
        <v>143</v>
      </c>
      <c r="P20" s="8" t="s">
        <v>144</v>
      </c>
      <c r="Q20" s="11" t="s">
        <v>137</v>
      </c>
      <c r="R20" s="11" t="s">
        <v>138</v>
      </c>
      <c r="S20" s="11" t="s">
        <v>145</v>
      </c>
      <c r="T20" s="11" t="s">
        <v>139</v>
      </c>
      <c r="U20" s="11" t="s">
        <v>146</v>
      </c>
      <c r="V20" s="11" t="s">
        <v>147</v>
      </c>
      <c r="W20" s="11" t="s">
        <v>109</v>
      </c>
      <c r="X20" s="11" t="s">
        <v>110</v>
      </c>
      <c r="Y20" s="11" t="s">
        <v>119</v>
      </c>
      <c r="Z20" s="11" t="s">
        <v>120</v>
      </c>
      <c r="AA20" s="11" t="s">
        <v>122</v>
      </c>
      <c r="AB20" s="11" t="s">
        <v>125</v>
      </c>
      <c r="AC20" s="11" t="s">
        <v>136</v>
      </c>
      <c r="AD20" s="11" t="s">
        <v>148</v>
      </c>
      <c r="AE20" s="11" t="s">
        <v>165</v>
      </c>
      <c r="AF20" s="11" t="s">
        <v>168</v>
      </c>
      <c r="AG20" s="11" t="s">
        <v>128</v>
      </c>
      <c r="AH20" s="11" t="s">
        <v>129</v>
      </c>
      <c r="AI20" s="11" t="s">
        <v>130</v>
      </c>
      <c r="AJ20" s="14" t="s">
        <v>170</v>
      </c>
    </row>
    <row r="21" spans="1:36" s="15" customFormat="1">
      <c r="A21" s="51" t="s">
        <v>4</v>
      </c>
      <c r="B21" s="45" t="s">
        <v>87</v>
      </c>
      <c r="C21" s="50">
        <f>SUM(Q21:AF21)/MAX($AJ$21:$AJ$102)*100</f>
        <v>100</v>
      </c>
      <c r="D21" s="45">
        <v>15.7</v>
      </c>
      <c r="E21" s="45">
        <v>0.9</v>
      </c>
      <c r="F21" s="45">
        <v>29.71</v>
      </c>
      <c r="G21" s="45">
        <v>35.26</v>
      </c>
      <c r="H21" s="45">
        <v>20.14</v>
      </c>
      <c r="I21" s="46">
        <v>59.34</v>
      </c>
      <c r="J21" s="46">
        <v>52.44</v>
      </c>
      <c r="K21" s="46">
        <v>61.37</v>
      </c>
      <c r="L21" s="46">
        <v>70.430000000000007</v>
      </c>
      <c r="M21" s="46">
        <v>57.2</v>
      </c>
      <c r="N21" s="46">
        <v>45.21</v>
      </c>
      <c r="O21" s="9">
        <f>IF(J21=0,0,(AH21-AG21)*(100/AG21))</f>
        <v>45.838795029496652</v>
      </c>
      <c r="P21" s="9">
        <f>IF(K21=0,0,(AI21-AH21)*(100/AH21))</f>
        <v>80.830014367229012</v>
      </c>
      <c r="Q21" s="12">
        <f>IF(I21&gt;=$C$3,$D$3,0)</f>
        <v>35</v>
      </c>
      <c r="R21" s="12">
        <f>IF(J21&gt;=$C$4,$D$4,
IF(J21=0,
IF(I21&gt;=$C$4,$D$4/4,0),0))</f>
        <v>8</v>
      </c>
      <c r="S21" s="12">
        <f>IF(O21&gt;=$C$5,$D$5,
IF(J21=0,
IF(I21&gt;=$C$5,$D$5/4,0),0))</f>
        <v>12</v>
      </c>
      <c r="T21" s="12">
        <f>IF(K21&gt;=$C$6,($D$6+IF(OR((Q21*U21&gt;0),(Q21*S21&gt;0),(S21*U21&gt;0)),(K21-$C$6)/(IF(AC21&gt;0,1,3)),0)),
IF(K21=0,
IF(J21&gt;=$C$6,($D$6+IF(Q21*S21&gt;0,(J21-$C$6)/(IF(AC21&gt;0,1,3)),0))/4,0),0))</f>
        <v>46.37</v>
      </c>
      <c r="U21" s="12">
        <f>IF(P21&gt;=$C$7,$D$7,
IF(K21=0,
IF(I21&gt;=$C$7,$D$7/4,0),0))</f>
        <v>12</v>
      </c>
      <c r="V21" s="12">
        <f>IF(L21&gt;=$C$8,($D$8+IF(OR((Q21*U21&gt;0),(Q21*S21&gt;0),(S21*U21&gt;0)),(L21-$C$8)/(IF(AC21&gt;0,1,3)),0)),
IF(L21=0,
IF(K21&gt;=$C$8,($D$8+IF(OR((Q21*U21&gt;0),(Q21*S21&gt;0),(S21*U21&gt;0)),(K21-$C$8)/(IF(AC21&gt;0,1,3)),0))/4,0),0))</f>
        <v>67.430000000000007</v>
      </c>
      <c r="W21" s="12">
        <f>IF(N21&gt;=$C$9,$D$9,
IF(N21=0,
IF(M21&gt;=$C$9,$D$9/4,0),0))</f>
        <v>50</v>
      </c>
      <c r="X21" s="12">
        <f>IF(AND(Q21=$D$3,S21=$D$5,U21=$D$7,AC21=$D$15,
IF(J21&gt;0,(I21-J21),0)+
IF(K21&gt;0,(J21-K21),0)+
IF(L21&gt;0,(K21-L21),0)+
IF(M21&gt;0,(L21-M21),0)+
IF(N21&gt;0,(M21-N21),0)&gt;$C$10),$D$10,0)</f>
        <v>8</v>
      </c>
      <c r="Y21" s="12">
        <f>IF(
AND(OR((Q21*U21&gt;0),(Q21*S21&gt;0),(S21*U21&gt;0)),G21&lt;H21),$D$11,IF(
AND(OR((Q21*U21&gt;0),(Q21*S21&gt;0),(S21*U21&gt;0)),(G21=0)),$D$11/2,0))/(IF(AC21&gt;0,1,3))</f>
        <v>0</v>
      </c>
      <c r="Z21" s="12">
        <f>IF(AND(OR((Q21*U21&gt;0),(Q21*S21&gt;0),(S21*U21&gt;0)),F21&lt;((G21+H21)*0.6)),$D$12,0)/(IF(AC21&gt;0,1,3))</f>
        <v>50</v>
      </c>
      <c r="AA21" s="12">
        <f>IF(R21=0,IF(I21&lt;0,I21*$D$13)+IF(O21&lt;0,O21*$D$13)+IF(P21&lt;0,P21*$D$13),0)</f>
        <v>0</v>
      </c>
      <c r="AB21" s="12">
        <f>IFERROR((IF(AND((E21&gt;0),(E21&lt;$C$14)),$D$14,0)),0)/(IF(AC21&gt;0,1,3))</f>
        <v>20</v>
      </c>
      <c r="AC21" s="12">
        <f>IF(D21&gt;$C$15,$D$15,0)</f>
        <v>10</v>
      </c>
      <c r="AD21" s="12">
        <f>IF(AND(Q21=$D$3,S21=$D$5,U21=$D$7),$D$16+(K21-$C$16)/(IF(AC21&gt;0,1,3)),0)/2</f>
        <v>36.685000000000002</v>
      </c>
      <c r="AE21" s="12">
        <f>IF(AND(Q21=$D$3,S21=$D$5),$D$17+(J21-$C$17)/(IF(AC21&gt;0,1,3)),0)/3</f>
        <v>21.48</v>
      </c>
      <c r="AF21" s="12">
        <f>IF(AND(Q21=$D$3,S21=$D$5,U21=$D$7,V21&gt;$D$8),$D$18+(L21-$C$18)/(IF(AC21&gt;0,1,3)),0)</f>
        <v>82.43</v>
      </c>
      <c r="AG21" s="12">
        <f>100+100*(I21/100)</f>
        <v>159.34</v>
      </c>
      <c r="AH21" s="12">
        <f>(100+100*(J21/100))+(100+100*(J21/100))*(J21/100)</f>
        <v>232.37953599999997</v>
      </c>
      <c r="AI21" s="12">
        <f>((100+100*(K21/100))+(100+100*(K21/100))*(K21/100))+((100+100*(K21/100))+(100+100*(K21/100))*(K21/100))*(K21/100)</f>
        <v>420.21194833530006</v>
      </c>
      <c r="AJ21" s="15">
        <f>SUM(Q21:AF21)</f>
        <v>459.39500000000004</v>
      </c>
    </row>
    <row r="22" spans="1:36" s="15" customFormat="1">
      <c r="A22" s="53" t="s">
        <v>182</v>
      </c>
      <c r="B22" s="45" t="s">
        <v>107</v>
      </c>
      <c r="C22" s="50">
        <v>100</v>
      </c>
      <c r="D22" s="45">
        <v>5</v>
      </c>
      <c r="E22" s="45">
        <v>1</v>
      </c>
      <c r="F22" s="45">
        <v>16</v>
      </c>
      <c r="G22" s="45">
        <v>24</v>
      </c>
      <c r="H22" s="45">
        <v>6</v>
      </c>
      <c r="I22" s="46">
        <v>25</v>
      </c>
      <c r="J22" s="46"/>
      <c r="K22" s="46"/>
      <c r="L22" s="46"/>
      <c r="M22" s="46"/>
      <c r="N22" s="46"/>
      <c r="O22" s="1"/>
      <c r="P22" s="1"/>
      <c r="Q22" s="10"/>
      <c r="R22" s="10"/>
      <c r="S22" s="10"/>
      <c r="T22" s="10"/>
      <c r="U22" s="10"/>
      <c r="V22" s="10"/>
      <c r="W22" s="10"/>
      <c r="X22" s="10"/>
      <c r="Y22" s="10"/>
      <c r="Z22" s="12">
        <f>IF(AND(OR((Q22*U22&gt;0),(Q22*S22&gt;0),(S22*U22&gt;0)),F22&lt;((G22+H22)*0.6)),$D$12,0)/(IF(AC22&gt;0,1,3))</f>
        <v>0</v>
      </c>
      <c r="AA22" s="10"/>
      <c r="AB22" s="10"/>
      <c r="AC22" s="10">
        <f>IF(D22&gt;$C$15,$D$15,0)</f>
        <v>0</v>
      </c>
      <c r="AD22" s="10"/>
      <c r="AE22" s="10"/>
      <c r="AF22" s="10"/>
      <c r="AG22" s="10"/>
      <c r="AH22" s="10"/>
      <c r="AI22" s="10"/>
      <c r="AJ22"/>
    </row>
    <row r="23" spans="1:36" s="15" customFormat="1">
      <c r="A23" s="51" t="s">
        <v>46</v>
      </c>
      <c r="B23" s="45" t="s">
        <v>97</v>
      </c>
      <c r="C23" s="50">
        <f>SUM(Q23:AF23)/MAX($AJ$21:$AJ$102)*100</f>
        <v>79.039219456507396</v>
      </c>
      <c r="D23" s="45">
        <v>1.9</v>
      </c>
      <c r="E23" s="45">
        <v>0.39</v>
      </c>
      <c r="F23" s="45">
        <v>45.47</v>
      </c>
      <c r="G23" s="45">
        <v>58.14</v>
      </c>
      <c r="H23" s="45">
        <v>38.94</v>
      </c>
      <c r="I23" s="46">
        <v>32</v>
      </c>
      <c r="J23" s="46">
        <v>73.75</v>
      </c>
      <c r="K23" s="46">
        <v>265.14</v>
      </c>
      <c r="L23" s="46">
        <v>81.09</v>
      </c>
      <c r="M23" s="46">
        <v>34.86</v>
      </c>
      <c r="N23" s="46">
        <v>0</v>
      </c>
      <c r="O23" s="9">
        <f>IF(J23=0,0,(AH23-AG23)*(100/AG23))</f>
        <v>128.70501893939394</v>
      </c>
      <c r="P23" s="9">
        <f>IF(K23=0,0,(AI23-AH23)*(100/AH23))</f>
        <v>1512.6072469042056</v>
      </c>
      <c r="Q23" s="12">
        <f>IF(I23&gt;=$C$3,$D$3,0)</f>
        <v>35</v>
      </c>
      <c r="R23" s="12">
        <f>IF(J23&gt;=$C$4,$D$4,
IF(J23=0,
IF(I23&gt;=$C$4,$D$4/4,0),0))</f>
        <v>8</v>
      </c>
      <c r="S23" s="12">
        <f>IF(O23&gt;=$C$5,$D$5,
IF(J23=0,
IF(I23&gt;=$C$5,$D$5/4,0),0))</f>
        <v>12</v>
      </c>
      <c r="T23" s="12">
        <f>IF(K23&gt;=$C$6,($D$6+IF(OR((Q23*U23&gt;0),(Q23*S23&gt;0),(S23*U23&gt;0)),(K23-$C$6)/(IF(AC23&gt;0,1,3)),0)),
IF(K23=0,
IF(J23&gt;=$C$6,($D$6+IF(Q23*S23&gt;0,(J23-$C$6)/(IF(AC23&gt;0,1,3)),0))/4,0),0))</f>
        <v>88.713333333333324</v>
      </c>
      <c r="U23" s="12">
        <f>IF(P23&gt;=$C$7,$D$7,
IF(K23=0,
IF(I23&gt;=$C$7,$D$7/4,0),0))</f>
        <v>12</v>
      </c>
      <c r="V23" s="12">
        <f>IF(L23&gt;=$C$8,($D$8+IF(OR((Q23*U23&gt;0),(Q23*S23&gt;0),(S23*U23&gt;0)),(L23-$C$8)/(IF(AC23&gt;0,1,3)),0)),
IF(L23=0,
IF(K23&gt;=$C$8,($D$8+IF(OR((Q23*U23&gt;0),(Q23*S23&gt;0),(S23*U23&gt;0)),(K23-$C$8)/(IF(AC23&gt;0,1,3)),0))/4,0),0))</f>
        <v>39.36333333333333</v>
      </c>
      <c r="W23" s="12">
        <f>IF(N23&gt;=$C$9,$D$9,
IF(N23=0,
IF(M23&gt;=$C$9,$D$9/4,0),0))</f>
        <v>12.5</v>
      </c>
      <c r="X23" s="12">
        <f>IF(AND(Q23=$D$3,S23=$D$5,U23=$D$7,AC23=$D$15,
IF(J23&gt;0,(I23-J23),0)+
IF(K23&gt;0,(J23-K23),0)+
IF(L23&gt;0,(K23-L23),0)+
IF(M23&gt;0,(L23-M23),0)+
IF(N23&gt;0,(M23-N23),0)&gt;$C$10),$D$10,0)</f>
        <v>0</v>
      </c>
      <c r="Y23" s="12">
        <f>IF(
AND(OR((Q23*U23&gt;0),(Q23*S23&gt;0),(S23*U23&gt;0)),F23&lt;G23),$D$11,IF(
AND(OR((Q23*U23&gt;0),(Q23*S23&gt;0),(S23*U23&gt;0)),(F23=0)),$D$11/2,0))/(IF(AC23&gt;0,1,3))</f>
        <v>2.6666666666666665</v>
      </c>
      <c r="Z23" s="12">
        <f>IF(AND(OR((Q23*U23&gt;0),(Q23*S23&gt;0),(S23*U23&gt;0)),F23&lt;((G23+H23)*0.6)),$D$12,0)/(IF(AC23&gt;0,1,3))</f>
        <v>16.666666666666668</v>
      </c>
      <c r="AA23" s="12">
        <f>IF(R23=0,IF(I23&lt;0,I23*$D$13)+IF(O23&lt;0,O23*$D$13)+IF(P23&lt;0,P23*$D$13),0)</f>
        <v>0</v>
      </c>
      <c r="AB23" s="12">
        <f>IFERROR((IF(AND((E23&gt;0),(E23&lt;$C$14)),$D$14,0)),0)/(IF(AC23&gt;0,1,3))</f>
        <v>6.666666666666667</v>
      </c>
      <c r="AC23" s="12">
        <f>IF(D23&gt;$C$15,$D$15,0)</f>
        <v>0</v>
      </c>
      <c r="AD23" s="12">
        <f>IF(AND(Q23=$D$3,S23=$D$5,U23=$D$7),$D$16+(K23-$C$16)/(IF(AC23&gt;0,1,3)),0)/2</f>
        <v>57.856666666666662</v>
      </c>
      <c r="AE23" s="12">
        <f>IF(AND(Q23=$D$3,S23=$D$5),$D$17+(J23-$C$17)/(IF(AC23&gt;0,1,3)),0)/3</f>
        <v>17.305555555555557</v>
      </c>
      <c r="AF23" s="12">
        <f>IF(AND(Q23=$D$3,S23=$D$5,U23=$D$7,V23&gt;$D$8),$D$18+(L23-$C$18)/(IF(AC23&gt;0,1,3)),0)</f>
        <v>54.36333333333333</v>
      </c>
      <c r="AG23" s="12">
        <f>100+100*(I23/100)</f>
        <v>132</v>
      </c>
      <c r="AH23" s="12">
        <f>(100+100*(J23/100))+(100+100*(J23/100))*(J23/100)</f>
        <v>301.890625</v>
      </c>
      <c r="AI23" s="12">
        <f>((100+100*(K23/100))+(100+100*(K23/100))*(K23/100))+((100+100*(K23/100))+(100+100*(K23/100))*(K23/100))*(K23/100)</f>
        <v>4868.310096474399</v>
      </c>
      <c r="AJ23" s="15">
        <f>SUM(Q23:AF23)</f>
        <v>363.10222222222217</v>
      </c>
    </row>
    <row r="24" spans="1:36" s="15" customFormat="1">
      <c r="A24" s="51" t="s">
        <v>73</v>
      </c>
      <c r="B24" s="45" t="s">
        <v>93</v>
      </c>
      <c r="C24" s="50">
        <f>SUM(Q24:AF24)/MAX($AJ$21:$AJ$102)*100</f>
        <v>73.799961543624391</v>
      </c>
      <c r="D24" s="45">
        <v>38.619999999999997</v>
      </c>
      <c r="E24" s="45">
        <v>0.97</v>
      </c>
      <c r="F24" s="45">
        <v>28.79</v>
      </c>
      <c r="G24" s="45">
        <v>40.659999999999997</v>
      </c>
      <c r="H24" s="45">
        <v>28.79</v>
      </c>
      <c r="I24" s="46">
        <v>33.25</v>
      </c>
      <c r="J24" s="46">
        <v>42.64</v>
      </c>
      <c r="K24" s="46">
        <v>50.88</v>
      </c>
      <c r="L24" s="46">
        <v>40.75</v>
      </c>
      <c r="M24" s="46">
        <v>0</v>
      </c>
      <c r="N24" s="46">
        <v>0</v>
      </c>
      <c r="O24" s="9">
        <f>IF(J24=0,0,(AH24-AG24)*(100/AG24))</f>
        <v>52.691704315196986</v>
      </c>
      <c r="P24" s="9">
        <f>IF(K24=0,0,(AI24-AH24)*(100/AH24))</f>
        <v>68.815518055644262</v>
      </c>
      <c r="Q24" s="12">
        <f>IF(I24&gt;=$C$3,$D$3,0)</f>
        <v>35</v>
      </c>
      <c r="R24" s="12">
        <f>IF(J24&gt;=$C$4,$D$4,
IF(J24=0,
IF(I24&gt;=$C$4,$D$4/4,0),0))</f>
        <v>8</v>
      </c>
      <c r="S24" s="12">
        <f>IF(O24&gt;=$C$5,$D$5,
IF(J24=0,
IF(I24&gt;=$C$5,$D$5/4,0),0))</f>
        <v>12</v>
      </c>
      <c r="T24" s="12">
        <f>IF(K24&gt;=$C$6,($D$6+IF(OR((Q24*U24&gt;0),(Q24*S24&gt;0),(S24*U24&gt;0)),(K24-$C$6)/(IF(AC24&gt;0,1,3)),0)),
IF(K24=0,
IF(J24&gt;=$C$6,($D$6+IF(Q24*S24&gt;0,(J24-$C$6)/(IF(AC24&gt;0,1,3)),0))/4,0),0))</f>
        <v>35.880000000000003</v>
      </c>
      <c r="U24" s="12">
        <f>IF(P24&gt;=$C$7,$D$7,
IF(K24=0,
IF(I24&gt;=$C$7,$D$7/4,0),0))</f>
        <v>12</v>
      </c>
      <c r="V24" s="12">
        <f>IF(L24&gt;=$C$8,($D$8+IF(OR((Q24*U24&gt;0),(Q24*S24&gt;0),(S24*U24&gt;0)),(L24-$C$8)/(IF(AC24&gt;0,1,3)),0)),
IF(L24=0,
IF(K24&gt;=$C$8,($D$8+IF(OR((Q24*U24&gt;0),(Q24*S24&gt;0),(S24*U24&gt;0)),(K24-$C$8)/(IF(AC24&gt;0,1,3)),0))/4,0),0))</f>
        <v>37.75</v>
      </c>
      <c r="W24" s="12">
        <f>IF(N24&gt;=$C$9,$D$9,
IF(N24=0,
IF(M24&gt;=$C$9,$D$9/4,0),0))</f>
        <v>0</v>
      </c>
      <c r="X24" s="12">
        <f>IF(AND(Q24=$D$3,S24=$D$5,U24=$D$7,AC24=$D$15,
IF(J24&gt;0,(I24-J24),0)+
IF(K24&gt;0,(J24-K24),0)+
IF(L24&gt;0,(K24-L24),0)+
IF(M24&gt;0,(L24-M24),0)+
IF(N24&gt;0,(M24-N24),0)&gt;$C$10),$D$10,0)</f>
        <v>8</v>
      </c>
      <c r="Y24" s="12">
        <f>IF(
AND(OR((Q24*U24&gt;0),(Q24*S24&gt;0),(S24*U24&gt;0)),F24&lt;G24),$D$11,IF(
AND(OR((Q24*U24&gt;0),(Q24*S24&gt;0),(S24*U24&gt;0)),(F24=0)),$D$11/2,0))/(IF(AC24&gt;0,1,3))</f>
        <v>8</v>
      </c>
      <c r="Z24" s="12">
        <f>IF(AND(OR((Q24*U24&gt;0),(Q24*S24&gt;0),(S24*U24&gt;0)),F24&lt;((G24+H24)*0.6)),$D$12,0)/(IF(AC24&gt;0,1,3))</f>
        <v>50</v>
      </c>
      <c r="AA24" s="12">
        <f>IF(R24=0,IF(I24&lt;0,I24*$D$13)+IF(O24&lt;0,O24*$D$13)+IF(P24&lt;0,P24*$D$13),0)</f>
        <v>0</v>
      </c>
      <c r="AB24" s="12">
        <f>IFERROR((IF(AND((E24&gt;0),(E24&lt;$C$14)),$D$14,0)),0)/(IF(AC24&gt;0,1,3))</f>
        <v>20</v>
      </c>
      <c r="AC24" s="12">
        <f>IF(D24&gt;$C$15,$D$15,0)</f>
        <v>10</v>
      </c>
      <c r="AD24" s="12">
        <f>IF(AND(Q24=$D$3,S24=$D$5,U24=$D$7),$D$16+(K24-$C$16)/(IF(AC24&gt;0,1,3)),0)/2</f>
        <v>31.44</v>
      </c>
      <c r="AE24" s="12">
        <f>IF(AND(Q24=$D$3,S24=$D$5),$D$17+(J24-$C$17)/(IF(AC24&gt;0,1,3)),0)/3</f>
        <v>18.213333333333335</v>
      </c>
      <c r="AF24" s="12">
        <f>IF(AND(Q24=$D$3,S24=$D$5,U24=$D$7,V24&gt;$D$8),$D$18+(L24-$C$18)/(IF(AC24&gt;0,1,3)),0)</f>
        <v>52.75</v>
      </c>
      <c r="AG24" s="12">
        <f>100+100*(I24/100)</f>
        <v>133.25</v>
      </c>
      <c r="AH24" s="12">
        <f>(100+100*(J24/100))+(100+100*(J24/100))*(J24/100)</f>
        <v>203.46169599999999</v>
      </c>
      <c r="AI24" s="12">
        <f>((100+100*(K24/100))+(100+100*(K24/100))*(K24/100))+((100+100*(K24/100))+(100+100*(K24/100))*(K24/100))*(K24/100)</f>
        <v>343.47491614720002</v>
      </c>
      <c r="AJ24" s="15">
        <f>SUM(Q24:AF24)</f>
        <v>339.0333333333333</v>
      </c>
    </row>
    <row r="25" spans="1:36" s="15" customFormat="1">
      <c r="A25" s="51" t="s">
        <v>45</v>
      </c>
      <c r="B25" s="45" t="s">
        <v>87</v>
      </c>
      <c r="C25" s="50">
        <f>SUM(Q25:AF25)/MAX($AJ$21:$AJ$102)*100</f>
        <v>71.138852911619253</v>
      </c>
      <c r="D25" s="45">
        <v>1.08</v>
      </c>
      <c r="E25" s="45">
        <v>0.66</v>
      </c>
      <c r="F25" s="45">
        <v>21.53</v>
      </c>
      <c r="G25" s="45">
        <v>34.31</v>
      </c>
      <c r="H25" s="45">
        <v>17.37</v>
      </c>
      <c r="I25" s="46">
        <v>62.61</v>
      </c>
      <c r="J25" s="46">
        <v>85.4</v>
      </c>
      <c r="K25" s="46">
        <v>101.27</v>
      </c>
      <c r="L25" s="46">
        <v>91.36</v>
      </c>
      <c r="M25" s="46">
        <v>57.08</v>
      </c>
      <c r="N25" s="46">
        <v>40.42</v>
      </c>
      <c r="O25" s="9">
        <f>IF(J25=0,0,(AH25-AG25)*(100/AG25))</f>
        <v>111.38404772154233</v>
      </c>
      <c r="P25" s="9">
        <f>IF(K25=0,0,(AI25-AH25)*(100/AH25))</f>
        <v>137.20163605507901</v>
      </c>
      <c r="Q25" s="12">
        <f>IF(I25&gt;=$C$3,$D$3,0)</f>
        <v>35</v>
      </c>
      <c r="R25" s="12">
        <f>IF(J25&gt;=$C$4,$D$4,
IF(J25=0,
IF(I25&gt;=$C$4,$D$4/4,0),0))</f>
        <v>8</v>
      </c>
      <c r="S25" s="12">
        <f>IF(O25&gt;=$C$5,$D$5,
IF(J25=0,
IF(I25&gt;=$C$5,$D$5/4,0),0))</f>
        <v>12</v>
      </c>
      <c r="T25" s="12">
        <f>IF(K25&gt;=$C$6,($D$6+IF(OR((Q25*U25&gt;0),(Q25*S25&gt;0),(S25*U25&gt;0)),(K25-$C$6)/(IF(AC25&gt;0,1,3)),0)),
IF(K25=0,
IF(J25&gt;=$C$6,($D$6+IF(Q25*S25&gt;0,(J25-$C$6)/(IF(AC25&gt;0,1,3)),0))/4,0),0))</f>
        <v>34.090000000000003</v>
      </c>
      <c r="U25" s="12">
        <f>IF(P25&gt;=$C$7,$D$7,
IF(K25=0,
IF(I25&gt;=$C$7,$D$7/4,0),0))</f>
        <v>12</v>
      </c>
      <c r="V25" s="12">
        <f>IF(L25&gt;=$C$8,($D$8+IF(OR((Q25*U25&gt;0),(Q25*S25&gt;0),(S25*U25&gt;0)),(L25-$C$8)/(IF(AC25&gt;0,1,3)),0)),
IF(L25=0,
IF(K25&gt;=$C$8,($D$8+IF(OR((Q25*U25&gt;0),(Q25*S25&gt;0),(S25*U25&gt;0)),(K25-$C$8)/(IF(AC25&gt;0,1,3)),0))/4,0),0))</f>
        <v>42.786666666666662</v>
      </c>
      <c r="W25" s="12">
        <f>IF(N25&gt;=$C$9,$D$9,
IF(N25=0,
IF(M25&gt;=$C$9,$D$9/4,0),0))</f>
        <v>50</v>
      </c>
      <c r="X25" s="12">
        <f>IF(AND(Q25=$D$3,S25=$D$5,U25=$D$7,AC25=$D$15,
IF(J25&gt;0,(I25-J25),0)+
IF(K25&gt;0,(J25-K25),0)+
IF(L25&gt;0,(K25-L25),0)+
IF(M25&gt;0,(L25-M25),0)+
IF(N25&gt;0,(M25-N25),0)&gt;$C$10),$D$10,0)</f>
        <v>0</v>
      </c>
      <c r="Y25" s="12">
        <f>IF(
AND(OR((Q25*U25&gt;0),(Q25*S25&gt;0),(S25*U25&gt;0)),F25&lt;G25),$D$11,IF(
AND(OR((Q25*U25&gt;0),(Q25*S25&gt;0),(S25*U25&gt;0)),(F25=0)),$D$11/2,0))/(IF(AC25&gt;0,1,3))</f>
        <v>2.6666666666666665</v>
      </c>
      <c r="Z25" s="12">
        <f>IF(AND(OR((Q25*U25&gt;0),(Q25*S25&gt;0),(S25*U25&gt;0)),F25&lt;((G25+H25)*0.6)),$D$12,0)/(IF(AC25&gt;0,1,3))</f>
        <v>16.666666666666668</v>
      </c>
      <c r="AA25" s="12">
        <f>IF(R25=0,IF(I25&lt;0,I25*$D$13)+IF(O25&lt;0,O25*$D$13)+IF(P25&lt;0,P25*$D$13),0)</f>
        <v>0</v>
      </c>
      <c r="AB25" s="12">
        <f>IFERROR((IF(AND((E25&gt;0),(E25&lt;$C$14)),$D$14,0)),0)/(IF(AC25&gt;0,1,3))</f>
        <v>6.666666666666667</v>
      </c>
      <c r="AC25" s="12">
        <f>IF(D25&gt;$C$15,$D$15,0)</f>
        <v>0</v>
      </c>
      <c r="AD25" s="12">
        <f>IF(AND(Q25=$D$3,S25=$D$5,U25=$D$7),$D$16+(K25-$C$16)/(IF(AC25&gt;0,1,3)),0)/2</f>
        <v>30.545000000000002</v>
      </c>
      <c r="AE25" s="12">
        <f>IF(AND(Q25=$D$3,S25=$D$5),$D$17+(J25-$C$17)/(IF(AC25&gt;0,1,3)),0)/3</f>
        <v>18.599999999999998</v>
      </c>
      <c r="AF25" s="12">
        <f>IF(AND(Q25=$D$3,S25=$D$5,U25=$D$7,V25&gt;$D$8),$D$18+(L25-$C$18)/(IF(AC25&gt;0,1,3)),0)</f>
        <v>57.786666666666662</v>
      </c>
      <c r="AG25" s="12">
        <f>100+100*(I25/100)</f>
        <v>162.61000000000001</v>
      </c>
      <c r="AH25" s="12">
        <f>(100+100*(J25/100))+(100+100*(J25/100))*(J25/100)</f>
        <v>343.73160000000001</v>
      </c>
      <c r="AI25" s="12">
        <f>((100+100*(K25/100))+(100+100*(K25/100))*(K25/100))+((100+100*(K25/100))+(100+100*(K25/100))*(K25/100))*(K25/100)</f>
        <v>815.33697883829996</v>
      </c>
      <c r="AJ25" s="15">
        <f>SUM(Q25:AF25)</f>
        <v>326.80833333333328</v>
      </c>
    </row>
    <row r="26" spans="1:36" s="15" customFormat="1">
      <c r="A26" s="51" t="s">
        <v>23</v>
      </c>
      <c r="B26" s="45" t="s">
        <v>90</v>
      </c>
      <c r="C26" s="50">
        <f>SUM(Q26:AF26)/MAX($AJ$21:$AJ$102)*100</f>
        <v>68.698687041289801</v>
      </c>
      <c r="D26" s="45">
        <v>56</v>
      </c>
      <c r="E26" s="45">
        <v>1.38</v>
      </c>
      <c r="F26" s="45">
        <v>23.39</v>
      </c>
      <c r="G26" s="45">
        <v>27.81</v>
      </c>
      <c r="H26" s="45">
        <v>15.22</v>
      </c>
      <c r="I26" s="46">
        <v>24.77</v>
      </c>
      <c r="J26" s="46">
        <v>32.92</v>
      </c>
      <c r="K26" s="46">
        <v>34.83</v>
      </c>
      <c r="L26" s="46">
        <v>27.69</v>
      </c>
      <c r="M26" s="46">
        <v>28.5</v>
      </c>
      <c r="N26" s="46">
        <v>24.24</v>
      </c>
      <c r="O26" s="9">
        <f>IF(J26=0,0,(AH26-AG26)*(100/AG26))</f>
        <v>41.602359541556496</v>
      </c>
      <c r="P26" s="9">
        <f>IF(K26=0,0,(AI26-AH26)*(100/AH26))</f>
        <v>38.732731880373649</v>
      </c>
      <c r="Q26" s="12">
        <f>IF(I26&gt;=$C$3,$D$3,0)</f>
        <v>35</v>
      </c>
      <c r="R26" s="12">
        <f>IF(J26&gt;=$C$4,$D$4,
IF(J26=0,
IF(I26&gt;=$C$4,$D$4/4,0),0))</f>
        <v>8</v>
      </c>
      <c r="S26" s="12">
        <f>IF(O26&gt;=$C$5,$D$5,
IF(J26=0,
IF(I26&gt;=$C$5,$D$5/4,0),0))</f>
        <v>12</v>
      </c>
      <c r="T26" s="12">
        <f>IF(K26&gt;=$C$6,($D$6+IF(OR((Q26*U26&gt;0),(Q26*S26&gt;0),(S26*U26&gt;0)),(K26-$C$6)/(IF(AC26&gt;0,1,3)),0)),
IF(K26=0,
IF(J26&gt;=$C$6,($D$6+IF(Q26*S26&gt;0,(J26-$C$6)/(IF(AC26&gt;0,1,3)),0))/4,0),0))</f>
        <v>19.829999999999998</v>
      </c>
      <c r="U26" s="12">
        <f>IF(P26&gt;=$C$7,$D$7,
IF(K26=0,
IF(I26&gt;=$C$7,$D$7/4,0),0))</f>
        <v>12</v>
      </c>
      <c r="V26" s="12">
        <f>IF(L26&gt;=$C$8,($D$8+IF(OR((Q26*U26&gt;0),(Q26*S26&gt;0),(S26*U26&gt;0)),(L26-$C$8)/(IF(AC26&gt;0,1,3)),0)),
IF(L26=0,
IF(K26&gt;=$C$8,($D$8+IF(OR((Q26*U26&gt;0),(Q26*S26&gt;0),(S26*U26&gt;0)),(K26-$C$8)/(IF(AC26&gt;0,1,3)),0))/4,0),0))</f>
        <v>24.69</v>
      </c>
      <c r="W26" s="12">
        <f>IF(N26&gt;=$C$9,$D$9,
IF(N26=0,
IF(M26&gt;=$C$9,$D$9/4,0),0))</f>
        <v>50</v>
      </c>
      <c r="X26" s="12">
        <f>IF(AND(Q26=$D$3,S26=$D$5,U26=$D$7,AC26=$D$15,
IF(J26&gt;0,(I26-J26),0)+
IF(K26&gt;0,(J26-K26),0)+
IF(L26&gt;0,(K26-L26),0)+
IF(M26&gt;0,(L26-M26),0)+
IF(N26&gt;0,(M26-N26),0)&gt;$C$10),$D$10,0)</f>
        <v>8</v>
      </c>
      <c r="Y26" s="12">
        <f>IF(
AND(OR((Q26*U26&gt;0),(Q26*S26&gt;0),(S26*U26&gt;0)),F26&lt;G26),$D$11,IF(
AND(OR((Q26*U26&gt;0),(Q26*S26&gt;0),(S26*U26&gt;0)),(F26=0)),$D$11/2,0))/(IF(AC26&gt;0,1,3))</f>
        <v>8</v>
      </c>
      <c r="Z26" s="12">
        <f>IF(AND(OR((Q26*U26&gt;0),(Q26*S26&gt;0),(S26*U26&gt;0)),F26&lt;((G26+H26)*0.6)),$D$12,0)/(IF(AC26&gt;0,1,3))</f>
        <v>50</v>
      </c>
      <c r="AA26" s="12">
        <f>IF(R26=0,IF(I26&lt;0,I26*$D$13)+IF(O26&lt;0,O26*$D$13)+IF(P26&lt;0,P26*$D$13),0)</f>
        <v>0</v>
      </c>
      <c r="AB26" s="12">
        <f>IFERROR((IF(AND((E26&gt;0),(E26&lt;$C$14)),$D$14,0)),0)/(IF(AC26&gt;0,1,3))</f>
        <v>0</v>
      </c>
      <c r="AC26" s="12">
        <f>IF(D26&gt;$C$15,$D$15,0)</f>
        <v>10</v>
      </c>
      <c r="AD26" s="12">
        <f>IF(AND(Q26=$D$3,S26=$D$5,U26=$D$7),$D$16+(K26-$C$16)/(IF(AC26&gt;0,1,3)),0)/2</f>
        <v>23.414999999999999</v>
      </c>
      <c r="AE26" s="12">
        <f>IF(AND(Q26=$D$3,S26=$D$5),$D$17+(J26-$C$17)/(IF(AC26&gt;0,1,3)),0)/3</f>
        <v>14.973333333333334</v>
      </c>
      <c r="AF26" s="12">
        <f>IF(AND(Q26=$D$3,S26=$D$5,U26=$D$7,V26&gt;$D$8),$D$18+(L26-$C$18)/(IF(AC26&gt;0,1,3)),0)</f>
        <v>39.69</v>
      </c>
      <c r="AG26" s="12">
        <f>100+100*(I26/100)</f>
        <v>124.77</v>
      </c>
      <c r="AH26" s="12">
        <f>(100+100*(J26/100))+(100+100*(J26/100))*(J26/100)</f>
        <v>176.67726400000004</v>
      </c>
      <c r="AI26" s="12">
        <f>((100+100*(K26/100))+(100+100*(K26/100))*(K26/100))+((100+100*(K26/100))+(100+100*(K26/100))*(K26/100))*(K26/100)</f>
        <v>245.10919495869996</v>
      </c>
      <c r="AJ26" s="15">
        <f>SUM(Q26:AF26)</f>
        <v>315.59833333333336</v>
      </c>
    </row>
    <row r="27" spans="1:36" s="15" customFormat="1">
      <c r="A27" s="51" t="s">
        <v>26</v>
      </c>
      <c r="B27" s="45" t="s">
        <v>91</v>
      </c>
      <c r="C27" s="50">
        <f>SUM(Q27:AF27)/MAX($AJ$21:$AJ$102)*100</f>
        <v>67.331671727670809</v>
      </c>
      <c r="D27" s="45">
        <v>41.3</v>
      </c>
      <c r="E27" s="45">
        <v>0.99</v>
      </c>
      <c r="F27" s="45">
        <v>37.159999999999997</v>
      </c>
      <c r="G27" s="45">
        <v>38.75</v>
      </c>
      <c r="H27" s="45">
        <v>17.7</v>
      </c>
      <c r="I27" s="46">
        <v>73.86</v>
      </c>
      <c r="J27" s="46">
        <v>61.39</v>
      </c>
      <c r="K27" s="46">
        <v>55.85</v>
      </c>
      <c r="L27" s="46">
        <v>37.79</v>
      </c>
      <c r="M27" s="46">
        <v>37.06</v>
      </c>
      <c r="N27" s="46">
        <v>0</v>
      </c>
      <c r="O27" s="9">
        <f>IF(J27=0,0,(AH27-AG27)*(100/AG27))</f>
        <v>49.814402967905181</v>
      </c>
      <c r="P27" s="9">
        <f>IF(K27=0,0,(AI27-AH27)*(100/AH27))</f>
        <v>45.333983245637178</v>
      </c>
      <c r="Q27" s="12">
        <f>IF(I27&gt;=$C$3,$D$3,0)</f>
        <v>35</v>
      </c>
      <c r="R27" s="12">
        <f>IF(J27&gt;=$C$4,$D$4,
IF(J27=0,
IF(I27&gt;=$C$4,$D$4/4,0),0))</f>
        <v>8</v>
      </c>
      <c r="S27" s="12">
        <f>IF(O27&gt;=$C$5,$D$5,
IF(J27=0,
IF(I27&gt;=$C$5,$D$5/4,0),0))</f>
        <v>12</v>
      </c>
      <c r="T27" s="12">
        <f>IF(K27&gt;=$C$6,($D$6+IF(OR((Q27*U27&gt;0),(Q27*S27&gt;0),(S27*U27&gt;0)),(K27-$C$6)/(IF(AC27&gt;0,1,3)),0)),
IF(K27=0,
IF(J27&gt;=$C$6,($D$6+IF(Q27*S27&gt;0,(J27-$C$6)/(IF(AC27&gt;0,1,3)),0))/4,0),0))</f>
        <v>40.85</v>
      </c>
      <c r="U27" s="12">
        <f>IF(P27&gt;=$C$7,$D$7,
IF(K27=0,
IF(I27&gt;=$C$7,$D$7/4,0),0))</f>
        <v>12</v>
      </c>
      <c r="V27" s="12">
        <f>IF(L27&gt;=$C$8,($D$8+IF(OR((Q27*U27&gt;0),(Q27*S27&gt;0),(S27*U27&gt;0)),(L27-$C$8)/(IF(AC27&gt;0,1,3)),0)),
IF(L27=0,
IF(K27&gt;=$C$8,($D$8+IF(OR((Q27*U27&gt;0),(Q27*S27&gt;0),(S27*U27&gt;0)),(K27-$C$8)/(IF(AC27&gt;0,1,3)),0))/4,0),0))</f>
        <v>34.79</v>
      </c>
      <c r="W27" s="12">
        <f>IF(N27&gt;=$C$9,$D$9,
IF(N27=0,
IF(M27&gt;=$C$9,$D$9/4,0),0))</f>
        <v>12.5</v>
      </c>
      <c r="X27" s="12">
        <f>IF(AND(Q27=$D$3,S27=$D$5,U27=$D$7,AC27=$D$15,
IF(J27&gt;0,(I27-J27),0)+
IF(K27&gt;0,(J27-K27),0)+
IF(L27&gt;0,(K27-L27),0)+
IF(M27&gt;0,(L27-M27),0)+
IF(N27&gt;0,(M27-N27),0)&gt;$C$10),$D$10,0)</f>
        <v>8</v>
      </c>
      <c r="Y27" s="12">
        <f>IF(
AND(OR((Q27*U27&gt;0),(Q27*S27&gt;0),(S27*U27&gt;0)),F27&lt;G27),$D$11,IF(
AND(OR((Q27*U27&gt;0),(Q27*S27&gt;0),(S27*U27&gt;0)),(F27=0)),$D$11/2,0))/(IF(AC27&gt;0,1,3))</f>
        <v>8</v>
      </c>
      <c r="Z27" s="12">
        <f>IF(AND(OR((Q27*U27&gt;0),(Q27*S27&gt;0),(S27*U27&gt;0)),F27&lt;((G27+H27)*0.6)),$D$12,0)/(IF(AC27&gt;0,1,3))</f>
        <v>0</v>
      </c>
      <c r="AA27" s="12">
        <f>IF(R27=0,IF(I27&lt;0,I27*$D$13)+IF(O27&lt;0,O27*$D$13)+IF(P27&lt;0,P27*$D$13),0)</f>
        <v>0</v>
      </c>
      <c r="AB27" s="12">
        <f>IFERROR((IF(AND((E27&gt;0),(E27&lt;$C$14)),$D$14,0)),0)/(IF(AC27&gt;0,1,3))</f>
        <v>20</v>
      </c>
      <c r="AC27" s="12">
        <f>IF(D27&gt;$C$15,$D$15,0)</f>
        <v>10</v>
      </c>
      <c r="AD27" s="12">
        <f>IF(AND(Q27=$D$3,S27=$D$5,U27=$D$7),$D$16+(K27-$C$16)/(IF(AC27&gt;0,1,3)),0)/2</f>
        <v>33.924999999999997</v>
      </c>
      <c r="AE27" s="12">
        <f>IF(AND(Q27=$D$3,S27=$D$5),$D$17+(J27-$C$17)/(IF(AC27&gt;0,1,3)),0)/3</f>
        <v>24.463333333333335</v>
      </c>
      <c r="AF27" s="12">
        <f>IF(AND(Q27=$D$3,S27=$D$5,U27=$D$7,V27&gt;$D$8),$D$18+(L27-$C$18)/(IF(AC27&gt;0,1,3)),0)</f>
        <v>49.79</v>
      </c>
      <c r="AG27" s="12">
        <f>100+100*(I27/100)</f>
        <v>173.86</v>
      </c>
      <c r="AH27" s="12">
        <f>(100+100*(J27/100))+(100+100*(J27/100))*(J27/100)</f>
        <v>260.46732099999997</v>
      </c>
      <c r="AI27" s="12">
        <f>((100+100*(K27/100))+(100+100*(K27/100))*(K27/100))+((100+100*(K27/100))+(100+100*(K27/100))*(K27/100))*(K27/100)</f>
        <v>378.54753266249998</v>
      </c>
      <c r="AJ27" s="15">
        <f>SUM(Q27:AF27)</f>
        <v>309.31833333333333</v>
      </c>
    </row>
    <row r="28" spans="1:36" s="15" customFormat="1">
      <c r="A28" s="51" t="s">
        <v>63</v>
      </c>
      <c r="B28" s="45" t="s">
        <v>95</v>
      </c>
      <c r="C28" s="50">
        <f>SUM(Q28:AF28)/MAX($AJ$21:$AJ$102)*100</f>
        <v>65.001795840181103</v>
      </c>
      <c r="D28" s="45">
        <v>11</v>
      </c>
      <c r="E28" s="45">
        <v>3.41</v>
      </c>
      <c r="F28" s="45">
        <v>35.590000000000003</v>
      </c>
      <c r="G28" s="45">
        <v>42.05</v>
      </c>
      <c r="H28" s="45">
        <v>20.93</v>
      </c>
      <c r="I28" s="46">
        <v>33.96</v>
      </c>
      <c r="J28" s="46">
        <v>38.49</v>
      </c>
      <c r="K28" s="46">
        <v>40.99</v>
      </c>
      <c r="L28" s="46">
        <v>32.4</v>
      </c>
      <c r="M28" s="46">
        <v>25.46</v>
      </c>
      <c r="N28" s="46">
        <v>0</v>
      </c>
      <c r="O28" s="9">
        <f>IF(J28=0,0,(AH28-AG28)*(100/AG28))</f>
        <v>43.173186772170794</v>
      </c>
      <c r="P28" s="9">
        <f>IF(K28=0,0,(AI28-AH28)*(100/AH28))</f>
        <v>46.126203509499746</v>
      </c>
      <c r="Q28" s="12">
        <f>IF(I28&gt;=$C$3,$D$3,0)</f>
        <v>35</v>
      </c>
      <c r="R28" s="12">
        <f>IF(J28&gt;=$C$4,$D$4,
IF(J28=0,
IF(I28&gt;=$C$4,$D$4/4,0),0))</f>
        <v>8</v>
      </c>
      <c r="S28" s="12">
        <f>IF(O28&gt;=$C$5,$D$5,
IF(J28=0,
IF(I28&gt;=$C$5,$D$5/4,0),0))</f>
        <v>12</v>
      </c>
      <c r="T28" s="12">
        <f>IF(K28&gt;=$C$6,($D$6+IF(OR((Q28*U28&gt;0),(Q28*S28&gt;0),(S28*U28&gt;0)),(K28-$C$6)/(IF(AC28&gt;0,1,3)),0)),
IF(K28=0,
IF(J28&gt;=$C$6,($D$6+IF(Q28*S28&gt;0,(J28-$C$6)/(IF(AC28&gt;0,1,3)),0))/4,0),0))</f>
        <v>25.990000000000002</v>
      </c>
      <c r="U28" s="12">
        <f>IF(P28&gt;=$C$7,$D$7,
IF(K28=0,
IF(I28&gt;=$C$7,$D$7/4,0),0))</f>
        <v>12</v>
      </c>
      <c r="V28" s="12">
        <f>IF(L28&gt;=$C$8,($D$8+IF(OR((Q28*U28&gt;0),(Q28*S28&gt;0),(S28*U28&gt;0)),(L28-$C$8)/(IF(AC28&gt;0,1,3)),0)),
IF(L28=0,
IF(K28&gt;=$C$8,($D$8+IF(OR((Q28*U28&gt;0),(Q28*S28&gt;0),(S28*U28&gt;0)),(K28-$C$8)/(IF(AC28&gt;0,1,3)),0))/4,0),0))</f>
        <v>29.4</v>
      </c>
      <c r="W28" s="12">
        <f>IF(N28&gt;=$C$9,$D$9,
IF(N28=0,
IF(M28&gt;=$C$9,$D$9/4,0),0))</f>
        <v>12.5</v>
      </c>
      <c r="X28" s="12">
        <f>IF(AND(Q28=$D$3,S28=$D$5,U28=$D$7,AC28=$D$15,
IF(J28&gt;0,(I28-J28),0)+
IF(K28&gt;0,(J28-K28),0)+
IF(L28&gt;0,(K28-L28),0)+
IF(M28&gt;0,(L28-M28),0)+
IF(N28&gt;0,(M28-N28),0)&gt;$C$10),$D$10,0)</f>
        <v>8</v>
      </c>
      <c r="Y28" s="12">
        <f>IF(
AND(OR((Q28*U28&gt;0),(Q28*S28&gt;0),(S28*U28&gt;0)),F28&lt;G28),$D$11,IF(
AND(OR((Q28*U28&gt;0),(Q28*S28&gt;0),(S28*U28&gt;0)),(F28=0)),$D$11/2,0))/(IF(AC28&gt;0,1,3))</f>
        <v>8</v>
      </c>
      <c r="Z28" s="12">
        <f>IF(AND(OR((Q28*U28&gt;0),(Q28*S28&gt;0),(S28*U28&gt;0)),F28&lt;((G28+H28)*0.6)),$D$12,0)/(IF(AC28&gt;0,1,3))</f>
        <v>50</v>
      </c>
      <c r="AA28" s="12">
        <f>IF(R28=0,IF(I28&lt;0,I28*$D$13)+IF(O28&lt;0,O28*$D$13)+IF(P28&lt;0,P28*$D$13),0)</f>
        <v>0</v>
      </c>
      <c r="AB28" s="12">
        <f>IFERROR((IF(AND((E28&gt;0),(E28&lt;$C$14)),$D$14,0)),0)/(IF(AC28&gt;0,1,3))</f>
        <v>0</v>
      </c>
      <c r="AC28" s="12">
        <f>IF(D28&gt;$C$15,$D$15,0)</f>
        <v>10</v>
      </c>
      <c r="AD28" s="12">
        <f>IF(AND(Q28=$D$3,S28=$D$5,U28=$D$7),$D$16+(K28-$C$16)/(IF(AC28&gt;0,1,3)),0)/2</f>
        <v>26.495000000000001</v>
      </c>
      <c r="AE28" s="12">
        <f>IF(AND(Q28=$D$3,S28=$D$5),$D$17+(J28-$C$17)/(IF(AC28&gt;0,1,3)),0)/3</f>
        <v>16.830000000000002</v>
      </c>
      <c r="AF28" s="12">
        <f>IF(AND(Q28=$D$3,S28=$D$5,U28=$D$7,V28&gt;$D$8),$D$18+(L28-$C$18)/(IF(AC28&gt;0,1,3)),0)</f>
        <v>44.4</v>
      </c>
      <c r="AG28" s="12">
        <f>100+100*(I28/100)</f>
        <v>133.96</v>
      </c>
      <c r="AH28" s="12">
        <f>(100+100*(J28/100))+(100+100*(J28/100))*(J28/100)</f>
        <v>191.79480100000001</v>
      </c>
      <c r="AI28" s="12">
        <f>((100+100*(K28/100))+(100+100*(K28/100))*(K28/100))+((100+100*(K28/100))+(100+100*(K28/100))*(K28/100))*(K28/100)</f>
        <v>280.26246122990005</v>
      </c>
      <c r="AJ28" s="15">
        <f>SUM(Q28:AF28)</f>
        <v>298.61500000000001</v>
      </c>
    </row>
    <row r="29" spans="1:36" s="15" customFormat="1">
      <c r="A29" s="51" t="s">
        <v>22</v>
      </c>
      <c r="B29" s="45" t="s">
        <v>95</v>
      </c>
      <c r="C29" s="50">
        <f>SUM(Q29:AF29)/MAX($AJ$21:$AJ$102)*100</f>
        <v>64.137252981276092</v>
      </c>
      <c r="D29" s="45">
        <v>30.1</v>
      </c>
      <c r="E29" s="45">
        <v>0.86</v>
      </c>
      <c r="F29" s="45">
        <v>23.97</v>
      </c>
      <c r="G29" s="45">
        <v>29.12</v>
      </c>
      <c r="H29" s="45">
        <v>15.91</v>
      </c>
      <c r="I29" s="46">
        <v>107.52</v>
      </c>
      <c r="J29" s="46">
        <v>68.83</v>
      </c>
      <c r="K29" s="46">
        <v>45.58</v>
      </c>
      <c r="L29" s="46">
        <v>47.12</v>
      </c>
      <c r="M29" s="46">
        <v>42.71</v>
      </c>
      <c r="N29" s="46">
        <v>40.729999999999997</v>
      </c>
      <c r="O29" s="9">
        <f>IF(J29=0,0,(AH29-AG29)*(100/AG29))</f>
        <v>37.353358230532002</v>
      </c>
      <c r="P29" s="9">
        <f>IF(K29=0,0,(AI29-AH29)*(100/AH29))</f>
        <v>8.2445163248311566</v>
      </c>
      <c r="Q29" s="12">
        <f>IF(I29&gt;=$C$3,$D$3,0)</f>
        <v>35</v>
      </c>
      <c r="R29" s="12">
        <f>IF(J29&gt;=$C$4,$D$4,
IF(J29=0,
IF(I29&gt;=$C$4,$D$4/4,0),0))</f>
        <v>8</v>
      </c>
      <c r="S29" s="12">
        <f>IF(O29&gt;=$C$5,$D$5,
IF(J29=0,
IF(I29&gt;=$C$5,$D$5/4,0),0))</f>
        <v>12</v>
      </c>
      <c r="T29" s="12">
        <f>IF(K29&gt;=$C$6,($D$6+IF(OR((Q29*U29&gt;0),(Q29*S29&gt;0),(S29*U29&gt;0)),(K29-$C$6)/(IF(AC29&gt;0,1,3)),0)),
IF(K29=0,
IF(J29&gt;=$C$6,($D$6+IF(Q29*S29&gt;0,(J29-$C$6)/(IF(AC29&gt;0,1,3)),0))/4,0),0))</f>
        <v>30.58</v>
      </c>
      <c r="U29" s="12">
        <f>IF(P29&gt;=$C$7,$D$7,
IF(K29=0,
IF(I29&gt;=$C$7,$D$7/4,0),0))</f>
        <v>0</v>
      </c>
      <c r="V29" s="12">
        <f>IF(L29&gt;=$C$8,($D$8+IF(OR((Q29*U29&gt;0),(Q29*S29&gt;0),(S29*U29&gt;0)),(L29-$C$8)/(IF(AC29&gt;0,1,3)),0)),
IF(L29=0,
IF(K29&gt;=$C$8,($D$8+IF(OR((Q29*U29&gt;0),(Q29*S29&gt;0),(S29*U29&gt;0)),(K29-$C$8)/(IF(AC29&gt;0,1,3)),0))/4,0),0))</f>
        <v>44.12</v>
      </c>
      <c r="W29" s="12">
        <f>IF(N29&gt;=$C$9,$D$9,
IF(N29=0,
IF(M29&gt;=$C$9,$D$9/4,0),0))</f>
        <v>50</v>
      </c>
      <c r="X29" s="12">
        <f>IF(AND(Q29=$D$3,S29=$D$5,U29=$D$7,AC29=$D$15,
IF(J29&gt;0,(I29-J29),0)+
IF(K29&gt;0,(J29-K29),0)+
IF(L29&gt;0,(K29-L29),0)+
IF(M29&gt;0,(L29-M29),0)+
IF(N29&gt;0,(M29-N29),0)&gt;$C$10),$D$10,0)</f>
        <v>0</v>
      </c>
      <c r="Y29" s="12">
        <f>IF(
AND(OR((Q29*U29&gt;0),(Q29*S29&gt;0),(S29*U29&gt;0)),F29&lt;G29),$D$11,IF(
AND(OR((Q29*U29&gt;0),(Q29*S29&gt;0),(S29*U29&gt;0)),(F29=0)),$D$11/2,0))/(IF(AC29&gt;0,1,3))</f>
        <v>8</v>
      </c>
      <c r="Z29" s="12">
        <f>IF(AND(OR((Q29*U29&gt;0),(Q29*S29&gt;0),(S29*U29&gt;0)),F29&lt;((G29+H29)*0.6)),$D$12,0)/(IF(AC29&gt;0,1,3))</f>
        <v>50</v>
      </c>
      <c r="AA29" s="12">
        <f>IF(R29=0,IF(I29&lt;0,I29*$D$13)+IF(O29&lt;0,O29*$D$13)+IF(P29&lt;0,P29*$D$13),0)</f>
        <v>0</v>
      </c>
      <c r="AB29" s="12">
        <f>IFERROR((IF(AND((E29&gt;0),(E29&lt;$C$14)),$D$14,0)),0)/(IF(AC29&gt;0,1,3))</f>
        <v>20</v>
      </c>
      <c r="AC29" s="12">
        <f>IF(D29&gt;$C$15,$D$15,0)</f>
        <v>10</v>
      </c>
      <c r="AD29" s="12">
        <f>IF(AND(Q29=$D$3,S29=$D$5,U29=$D$7),$D$16+(K29-$C$16)/(IF(AC29&gt;0,1,3)),0)/2</f>
        <v>0</v>
      </c>
      <c r="AE29" s="12">
        <f>IF(AND(Q29=$D$3,S29=$D$5),$D$17+(J29-$C$17)/(IF(AC29&gt;0,1,3)),0)/3</f>
        <v>26.943333333333332</v>
      </c>
      <c r="AF29" s="12">
        <f>IF(AND(Q29=$D$3,S29=$D$5,U29=$D$7,V29&gt;$D$8),$D$18+(L29-$C$18)/(IF(AC29&gt;0,1,3)),0)</f>
        <v>0</v>
      </c>
      <c r="AG29" s="12">
        <f>100+100*(I29/100)</f>
        <v>207.51999999999998</v>
      </c>
      <c r="AH29" s="12">
        <f>(100+100*(J29/100))+(100+100*(J29/100))*(J29/100)</f>
        <v>285.03568899999999</v>
      </c>
      <c r="AI29" s="12">
        <f>((100+100*(K29/100))+(100+100*(K29/100))*(K29/100))+((100+100*(K29/100))+(100+100*(K29/100))*(K29/100))*(K29/100)</f>
        <v>308.53550291119996</v>
      </c>
      <c r="AJ29" s="15">
        <f>SUM(Q29:AF29)</f>
        <v>294.64333333333332</v>
      </c>
    </row>
    <row r="30" spans="1:36" s="15" customFormat="1">
      <c r="A30" s="51" t="s">
        <v>64</v>
      </c>
      <c r="B30" s="45" t="s">
        <v>94</v>
      </c>
      <c r="C30" s="50">
        <f>SUM(Q30:AF30)/MAX($AJ$21:$AJ$102)*100</f>
        <v>61.186270348320427</v>
      </c>
      <c r="D30" s="45">
        <v>1.6890000000000001</v>
      </c>
      <c r="E30" s="45">
        <v>0.13</v>
      </c>
      <c r="F30" s="45">
        <v>16.87</v>
      </c>
      <c r="G30" s="45">
        <v>20.51</v>
      </c>
      <c r="H30" s="45">
        <v>8.2899999999999991</v>
      </c>
      <c r="I30" s="46">
        <v>125.73</v>
      </c>
      <c r="J30" s="46">
        <v>69.739999999999995</v>
      </c>
      <c r="K30" s="46">
        <v>64.239999999999995</v>
      </c>
      <c r="L30" s="46">
        <v>109.41</v>
      </c>
      <c r="M30" s="46">
        <v>45.24</v>
      </c>
      <c r="N30" s="46">
        <v>0</v>
      </c>
      <c r="O30" s="9">
        <f>IF(J30=0,0,(AH30-AG30)*(100/AG30))</f>
        <v>27.637742435653198</v>
      </c>
      <c r="P30" s="9">
        <f>IF(K30=0,0,(AI30-AH30)*(100/AH30))</f>
        <v>53.768866645677974</v>
      </c>
      <c r="Q30" s="12">
        <f>IF(I30&gt;=$C$3,$D$3,0)</f>
        <v>35</v>
      </c>
      <c r="R30" s="12">
        <f>IF(J30&gt;=$C$4,$D$4,
IF(J30=0,
IF(I30&gt;=$C$4,$D$4/4,0),0))</f>
        <v>8</v>
      </c>
      <c r="S30" s="12">
        <f>IF(O30&gt;=$C$5,$D$5,
IF(J30=0,
IF(I30&gt;=$C$5,$D$5/4,0),0))</f>
        <v>12</v>
      </c>
      <c r="T30" s="12">
        <f>IF(K30&gt;=$C$6,($D$6+IF(OR((Q30*U30&gt;0),(Q30*S30&gt;0),(S30*U30&gt;0)),(K30-$C$6)/(IF(AC30&gt;0,1,3)),0)),
IF(K30=0,
IF(J30&gt;=$C$6,($D$6+IF(Q30*S30&gt;0,(J30-$C$6)/(IF(AC30&gt;0,1,3)),0))/4,0),0))</f>
        <v>21.746666666666663</v>
      </c>
      <c r="U30" s="12">
        <f>IF(P30&gt;=$C$7,$D$7,
IF(K30=0,
IF(I30&gt;=$C$7,$D$7/4,0),0))</f>
        <v>12</v>
      </c>
      <c r="V30" s="12">
        <f>IF(L30&gt;=$C$8,($D$8+IF(OR((Q30*U30&gt;0),(Q30*S30&gt;0),(S30*U30&gt;0)),(L30-$C$8)/(IF(AC30&gt;0,1,3)),0)),
IF(L30=0,
IF(K30&gt;=$C$8,($D$8+IF(OR((Q30*U30&gt;0),(Q30*S30&gt;0),(S30*U30&gt;0)),(K30-$C$8)/(IF(AC30&gt;0,1,3)),0))/4,0),0))</f>
        <v>48.803333333333327</v>
      </c>
      <c r="W30" s="12">
        <f>IF(N30&gt;=$C$9,$D$9,
IF(N30=0,
IF(M30&gt;=$C$9,$D$9/4,0),0))</f>
        <v>12.5</v>
      </c>
      <c r="X30" s="12">
        <f>IF(AND(Q30=$D$3,S30=$D$5,U30=$D$7,AC30=$D$15,
IF(J30&gt;0,(I30-J30),0)+
IF(K30&gt;0,(J30-K30),0)+
IF(L30&gt;0,(K30-L30),0)+
IF(M30&gt;0,(L30-M30),0)+
IF(N30&gt;0,(M30-N30),0)&gt;$C$10),$D$10,0)</f>
        <v>0</v>
      </c>
      <c r="Y30" s="12">
        <f>IF(
AND(OR((Q30*U30&gt;0),(Q30*S30&gt;0),(S30*U30&gt;0)),F30&lt;G30),$D$11,IF(
AND(OR((Q30*U30&gt;0),(Q30*S30&gt;0),(S30*U30&gt;0)),(F30=0)),$D$11/2,0))/(IF(AC30&gt;0,1,3))</f>
        <v>2.6666666666666665</v>
      </c>
      <c r="Z30" s="12">
        <f>IF(AND(OR((Q30*U30&gt;0),(Q30*S30&gt;0),(S30*U30&gt;0)),F30&lt;((G30+H30)*0.6)),$D$12,0)/(IF(AC30&gt;0,1,3))</f>
        <v>16.666666666666668</v>
      </c>
      <c r="AA30" s="12">
        <f>IF(R30=0,IF(I30&lt;0,I30*$D$13)+IF(O30&lt;0,O30*$D$13)+IF(P30&lt;0,P30*$D$13),0)</f>
        <v>0</v>
      </c>
      <c r="AB30" s="12">
        <f>IFERROR((IF(AND((E30&gt;0),(E30&lt;$C$14)),$D$14,0)),0)/(IF(AC30&gt;0,1,3))</f>
        <v>6.666666666666667</v>
      </c>
      <c r="AC30" s="12">
        <f>IF(D30&gt;$C$15,$D$15,0)</f>
        <v>0</v>
      </c>
      <c r="AD30" s="12">
        <f>IF(AND(Q30=$D$3,S30=$D$5,U30=$D$7),$D$16+(K30-$C$16)/(IF(AC30&gt;0,1,3)),0)/2</f>
        <v>24.373333333333331</v>
      </c>
      <c r="AE30" s="12">
        <f>IF(AND(Q30=$D$3,S30=$D$5),$D$17+(J30-$C$17)/(IF(AC30&gt;0,1,3)),0)/3</f>
        <v>16.86</v>
      </c>
      <c r="AF30" s="12">
        <f>IF(AND(Q30=$D$3,S30=$D$5,U30=$D$7,V30&gt;$D$8),$D$18+(L30-$C$18)/(IF(AC30&gt;0,1,3)),0)</f>
        <v>63.803333333333327</v>
      </c>
      <c r="AG30" s="12">
        <f>100+100*(I30/100)</f>
        <v>225.73000000000002</v>
      </c>
      <c r="AH30" s="12">
        <f>(100+100*(J30/100))+(100+100*(J30/100))*(J30/100)</f>
        <v>288.11667599999998</v>
      </c>
      <c r="AI30" s="12">
        <f>((100+100*(K30/100))+(100+100*(K30/100))*(K30/100))+((100+100*(K30/100))+(100+100*(K30/100))*(K30/100))*(K30/100)</f>
        <v>443.03374730240006</v>
      </c>
      <c r="AJ30" s="15">
        <f>SUM(Q30:AF30)</f>
        <v>281.08666666666664</v>
      </c>
    </row>
    <row r="31" spans="1:36" s="15" customFormat="1">
      <c r="A31" s="51" t="s">
        <v>8</v>
      </c>
      <c r="B31" s="45" t="s">
        <v>95</v>
      </c>
      <c r="C31" s="50">
        <f>SUM(Q31:AF31)/MAX($AJ$21:$AJ$102)*100</f>
        <v>61.1648653845456</v>
      </c>
      <c r="D31" s="45">
        <v>1.9</v>
      </c>
      <c r="E31" s="45">
        <v>0.02</v>
      </c>
      <c r="F31" s="45">
        <v>3.11</v>
      </c>
      <c r="G31" s="45">
        <v>20.85</v>
      </c>
      <c r="H31" s="45">
        <v>2.36</v>
      </c>
      <c r="I31" s="46">
        <v>73.58</v>
      </c>
      <c r="J31" s="46">
        <v>80.87</v>
      </c>
      <c r="K31" s="46">
        <v>69.77</v>
      </c>
      <c r="L31" s="46">
        <v>47.01</v>
      </c>
      <c r="M31" s="46">
        <v>39.020000000000003</v>
      </c>
      <c r="N31" s="46">
        <v>27.9</v>
      </c>
      <c r="O31" s="9">
        <f>IF(J31=0,0,(AH31-AG31)*(100/AG31))</f>
        <v>88.466164880746675</v>
      </c>
      <c r="P31" s="9">
        <f>IF(K31=0,0,(AI31-AH31)*(100/AH31))</f>
        <v>49.571816756688307</v>
      </c>
      <c r="Q31" s="12">
        <f>IF(I31&gt;=$C$3,$D$3,0)</f>
        <v>35</v>
      </c>
      <c r="R31" s="12">
        <f>IF(J31&gt;=$C$4,$D$4,
IF(J31=0,
IF(I31&gt;=$C$4,$D$4/4,0),0))</f>
        <v>8</v>
      </c>
      <c r="S31" s="12">
        <f>IF(O31&gt;=$C$5,$D$5,
IF(J31=0,
IF(I31&gt;=$C$5,$D$5/4,0),0))</f>
        <v>12</v>
      </c>
      <c r="T31" s="12">
        <f>IF(K31&gt;=$C$6,($D$6+IF(OR((Q31*U31&gt;0),(Q31*S31&gt;0),(S31*U31&gt;0)),(K31-$C$6)/(IF(AC31&gt;0,1,3)),0)),
IF(K31=0,
IF(J31&gt;=$C$6,($D$6+IF(Q31*S31&gt;0,(J31-$C$6)/(IF(AC31&gt;0,1,3)),0))/4,0),0))</f>
        <v>23.589999999999996</v>
      </c>
      <c r="U31" s="12">
        <f>IF(P31&gt;=$C$7,$D$7,
IF(K31=0,
IF(I31&gt;=$C$7,$D$7/4,0),0))</f>
        <v>12</v>
      </c>
      <c r="V31" s="12">
        <f>IF(L31&gt;=$C$8,($D$8+IF(OR((Q31*U31&gt;0),(Q31*S31&gt;0),(S31*U31&gt;0)),(L31-$C$8)/(IF(AC31&gt;0,1,3)),0)),
IF(L31=0,
IF(K31&gt;=$C$8,($D$8+IF(OR((Q31*U31&gt;0),(Q31*S31&gt;0),(S31*U31&gt;0)),(K31-$C$8)/(IF(AC31&gt;0,1,3)),0))/4,0),0))</f>
        <v>28.00333333333333</v>
      </c>
      <c r="W31" s="12">
        <f>IF(N31&gt;=$C$9,$D$9,
IF(N31=0,
IF(M31&gt;=$C$9,$D$9/4,0),0))</f>
        <v>50</v>
      </c>
      <c r="X31" s="12">
        <f>IF(AND(Q31=$D$3,S31=$D$5,U31=$D$7,AC31=$D$15,
IF(J31&gt;0,(I31-J31),0)+
IF(K31&gt;0,(J31-K31),0)+
IF(L31&gt;0,(K31-L31),0)+
IF(M31&gt;0,(L31-M31),0)+
IF(N31&gt;0,(M31-N31),0)&gt;$C$10),$D$10,0)</f>
        <v>0</v>
      </c>
      <c r="Y31" s="12">
        <f>IF(
AND(OR((Q31*U31&gt;0),(Q31*S31&gt;0),(S31*U31&gt;0)),F31&lt;G31),$D$11,IF(
AND(OR((Q31*U31&gt;0),(Q31*S31&gt;0),(S31*U31&gt;0)),(F31=0)),$D$11/2,0))/(IF(AC31&gt;0,1,3))</f>
        <v>2.6666666666666665</v>
      </c>
      <c r="Z31" s="12">
        <f>IF(AND(OR((Q31*U31&gt;0),(Q31*S31&gt;0),(S31*U31&gt;0)),F31&lt;((G31+H31)*0.6)),$D$12,0)/(IF(AC31&gt;0,1,3))</f>
        <v>16.666666666666668</v>
      </c>
      <c r="AA31" s="12">
        <f>IF(R31=0,IF(I31&lt;0,I31*$D$13)+IF(O31&lt;0,O31*$D$13)+IF(P31&lt;0,P31*$D$13),0)</f>
        <v>0</v>
      </c>
      <c r="AB31" s="12">
        <f>IFERROR((IF(AND((E31&gt;0),(E31&lt;$C$14)),$D$14,0)),0)/(IF(AC31&gt;0,1,3))</f>
        <v>6.666666666666667</v>
      </c>
      <c r="AC31" s="12">
        <f>IF(D31&gt;$C$15,$D$15,0)</f>
        <v>0</v>
      </c>
      <c r="AD31" s="12">
        <f>IF(AND(Q31=$D$3,S31=$D$5,U31=$D$7),$D$16+(K31-$C$16)/(IF(AC31&gt;0,1,3)),0)/2</f>
        <v>25.294999999999998</v>
      </c>
      <c r="AE31" s="12">
        <f>IF(AND(Q31=$D$3,S31=$D$5),$D$17+(J31-$C$17)/(IF(AC31&gt;0,1,3)),0)/3</f>
        <v>18.096666666666668</v>
      </c>
      <c r="AF31" s="12">
        <f>IF(AND(Q31=$D$3,S31=$D$5,U31=$D$7,V31&gt;$D$8),$D$18+(L31-$C$18)/(IF(AC31&gt;0,1,3)),0)</f>
        <v>43.00333333333333</v>
      </c>
      <c r="AG31" s="12">
        <f>100+100*(I31/100)</f>
        <v>173.57999999999998</v>
      </c>
      <c r="AH31" s="12">
        <f>(100+100*(J31/100))+(100+100*(J31/100))*(J31/100)</f>
        <v>327.13956900000005</v>
      </c>
      <c r="AI31" s="12">
        <f>((100+100*(K31/100))+(100+100*(K31/100))*(K31/100))+((100+100*(K31/100))+(100+100*(K31/100))*(K31/100))*(K31/100)</f>
        <v>489.30859668329998</v>
      </c>
      <c r="AJ31" s="15">
        <f>SUM(Q31:AF31)</f>
        <v>280.98833333333329</v>
      </c>
    </row>
    <row r="32" spans="1:36" s="15" customFormat="1">
      <c r="A32" s="51" t="s">
        <v>43</v>
      </c>
      <c r="B32" s="45" t="s">
        <v>102</v>
      </c>
      <c r="C32" s="50">
        <f>SUM(Q32:AF32)/MAX($AJ$21:$AJ$102)*100</f>
        <v>53.553042588621977</v>
      </c>
      <c r="D32" s="45">
        <v>96</v>
      </c>
      <c r="E32" s="45">
        <v>0.25</v>
      </c>
      <c r="F32" s="45">
        <v>19.39</v>
      </c>
      <c r="G32" s="45">
        <v>22.15</v>
      </c>
      <c r="H32" s="45">
        <v>12.61</v>
      </c>
      <c r="I32" s="46">
        <v>61.29</v>
      </c>
      <c r="J32" s="46">
        <v>33.14</v>
      </c>
      <c r="K32" s="46">
        <v>62.57</v>
      </c>
      <c r="L32" s="46">
        <v>45.95</v>
      </c>
      <c r="M32" s="46">
        <v>33.86</v>
      </c>
      <c r="N32" s="46">
        <v>0</v>
      </c>
      <c r="O32" s="9">
        <f>IF(J32=0,0,(AH32-AG32)*(100/AG32))</f>
        <v>9.9030293260586415</v>
      </c>
      <c r="P32" s="9">
        <f>IF(K32=0,0,(AI32-AH32)*(100/AH32))</f>
        <v>142.38409137328671</v>
      </c>
      <c r="Q32" s="12">
        <f>IF(I32&gt;=$C$3,$D$3,0)</f>
        <v>35</v>
      </c>
      <c r="R32" s="12">
        <f>IF(J32&gt;=$C$4,$D$4,
IF(J32=0,
IF(I32&gt;=$C$4,$D$4/4,0),0))</f>
        <v>8</v>
      </c>
      <c r="S32" s="12">
        <f>IF(O32&gt;=$C$5,$D$5,
IF(J32=0,
IF(I32&gt;=$C$5,$D$5/4,0),0))</f>
        <v>0</v>
      </c>
      <c r="T32" s="12">
        <f>IF(K32&gt;=$C$6,($D$6+IF(OR((Q32*U32&gt;0),(Q32*S32&gt;0),(S32*U32&gt;0)),(K32-$C$6)/(IF(AC32&gt;0,1,3)),0)),
IF(K32=0,
IF(J32&gt;=$C$6,($D$6+IF(Q32*S32&gt;0,(J32-$C$6)/(IF(AC32&gt;0,1,3)),0))/4,0),0))</f>
        <v>47.57</v>
      </c>
      <c r="U32" s="12">
        <f>IF(P32&gt;=$C$7,$D$7,
IF(K32=0,
IF(I32&gt;=$C$7,$D$7/4,0),0))</f>
        <v>12</v>
      </c>
      <c r="V32" s="12">
        <f>IF(L32&gt;=$C$8,($D$8+IF(OR((Q32*U32&gt;0),(Q32*S32&gt;0),(S32*U32&gt;0)),(L32-$C$8)/(IF(AC32&gt;0,1,3)),0)),
IF(L32=0,
IF(K32&gt;=$C$8,($D$8+IF(OR((Q32*U32&gt;0),(Q32*S32&gt;0),(S32*U32&gt;0)),(K32-$C$8)/(IF(AC32&gt;0,1,3)),0))/4,0),0))</f>
        <v>42.95</v>
      </c>
      <c r="W32" s="12">
        <f>IF(N32&gt;=$C$9,$D$9,
IF(N32=0,
IF(M32&gt;=$C$9,$D$9/4,0),0))</f>
        <v>12.5</v>
      </c>
      <c r="X32" s="12">
        <f>IF(AND(Q32=$D$3,S32=$D$5,U32=$D$7,AC32=$D$15,
IF(J32&gt;0,(I32-J32),0)+
IF(K32&gt;0,(J32-K32),0)+
IF(L32&gt;0,(K32-L32),0)+
IF(M32&gt;0,(L32-M32),0)+
IF(N32&gt;0,(M32-N32),0)&gt;$C$10),$D$10,0)</f>
        <v>0</v>
      </c>
      <c r="Y32" s="12">
        <f>IF(
AND(OR((Q32*U32&gt;0),(Q32*S32&gt;0),(S32*U32&gt;0)),F32&lt;G32),$D$11,IF(
AND(OR((Q32*U32&gt;0),(Q32*S32&gt;0),(S32*U32&gt;0)),(F32=0)),$D$11/2,0))/(IF(AC32&gt;0,1,3))</f>
        <v>8</v>
      </c>
      <c r="Z32" s="12">
        <f>IF(AND(OR((Q32*U32&gt;0),(Q32*S32&gt;0),(S32*U32&gt;0)),F32&lt;((G32+H32)*0.6)),$D$12,0)/(IF(AC32&gt;0,1,3))</f>
        <v>50</v>
      </c>
      <c r="AA32" s="12">
        <f>IF(R32=0,IF(I32&lt;0,I32*$D$13)+IF(O32&lt;0,O32*$D$13)+IF(P32&lt;0,P32*$D$13),0)</f>
        <v>0</v>
      </c>
      <c r="AB32" s="12">
        <f>IFERROR((IF(AND((E32&gt;0),(E32&lt;$C$14)),$D$14,0)),0)/(IF(AC32&gt;0,1,3))</f>
        <v>20</v>
      </c>
      <c r="AC32" s="12">
        <f>IF(D32&gt;$C$15,$D$15,0)</f>
        <v>10</v>
      </c>
      <c r="AD32" s="12">
        <f>IF(AND(Q32=$D$3,S32=$D$5,U32=$D$7),$D$16+(K32-$C$16)/(IF(AC32&gt;0,1,3)),0)/2</f>
        <v>0</v>
      </c>
      <c r="AE32" s="12">
        <f>IF(AND(Q32=$D$3,S32=$D$5),$D$17+(J32-$C$17)/(IF(AC32&gt;0,1,3)),0)/3</f>
        <v>0</v>
      </c>
      <c r="AF32" s="12">
        <f>IF(AND(Q32=$D$3,S32=$D$5,U32=$D$7,V32&gt;$D$8),$D$18+(L32-$C$18)/(IF(AC32&gt;0,1,3)),0)</f>
        <v>0</v>
      </c>
      <c r="AG32" s="12">
        <f>100+100*(I32/100)</f>
        <v>161.29</v>
      </c>
      <c r="AH32" s="12">
        <f>(100+100*(J32/100))+(100+100*(J32/100))*(J32/100)</f>
        <v>177.26259599999997</v>
      </c>
      <c r="AI32" s="12">
        <f>((100+100*(K32/100))+(100+100*(K32/100))*(K32/100))+((100+100*(K32/100))+(100+100*(K32/100))*(K32/100))*(K32/100)</f>
        <v>429.65633265930001</v>
      </c>
      <c r="AJ32" s="15">
        <f>SUM(Q32:AF32)</f>
        <v>246.01999999999998</v>
      </c>
    </row>
    <row r="33" spans="1:36" s="15" customFormat="1">
      <c r="A33" s="51" t="s">
        <v>3</v>
      </c>
      <c r="B33" s="45" t="s">
        <v>105</v>
      </c>
      <c r="C33" s="50">
        <f>SUM(Q33:AF33)/MAX($AJ$21:$AJ$102)*100</f>
        <v>49.406284352245883</v>
      </c>
      <c r="D33" s="45">
        <v>770</v>
      </c>
      <c r="E33" s="45">
        <v>5.81</v>
      </c>
      <c r="F33" s="45">
        <v>94.87</v>
      </c>
      <c r="G33" s="45">
        <v>115.18</v>
      </c>
      <c r="H33" s="45">
        <v>53.74</v>
      </c>
      <c r="I33" s="46">
        <v>21.6</v>
      </c>
      <c r="J33" s="46">
        <v>41.2</v>
      </c>
      <c r="K33" s="46">
        <v>51.89</v>
      </c>
      <c r="L33" s="46">
        <v>43.08</v>
      </c>
      <c r="M33" s="46">
        <v>37.700000000000003</v>
      </c>
      <c r="N33" s="46">
        <v>33.71</v>
      </c>
      <c r="O33" s="9">
        <f>IF(J33=0,0,(AH33-AG33)*(100/AG33))</f>
        <v>63.959210526315779</v>
      </c>
      <c r="P33" s="9">
        <f>IF(K33=0,0,(AI33-AH33)*(100/AH33))</f>
        <v>75.759234699590337</v>
      </c>
      <c r="Q33" s="12">
        <f>IF(I33&gt;=$C$3,$D$3,0)</f>
        <v>0</v>
      </c>
      <c r="R33" s="12">
        <f>IF(J33&gt;=$C$4,$D$4,
IF(J33=0,
IF(I33&gt;=$C$4,$D$4/4,0),0))</f>
        <v>8</v>
      </c>
      <c r="S33" s="12">
        <f>IF(O33&gt;=$C$5,$D$5,
IF(J33=0,
IF(I33&gt;=$C$5,$D$5/4,0),0))</f>
        <v>12</v>
      </c>
      <c r="T33" s="12">
        <f>IF(K33&gt;=$C$6,($D$6+IF(OR((Q33*U33&gt;0),(Q33*S33&gt;0),(S33*U33&gt;0)),(K33-$C$6)/(IF(AC33&gt;0,1,3)),0)),
IF(K33=0,
IF(J33&gt;=$C$6,($D$6+IF(Q33*S33&gt;0,(J33-$C$6)/(IF(AC33&gt;0,1,3)),0))/4,0),0))</f>
        <v>36.89</v>
      </c>
      <c r="U33" s="12">
        <f>IF(P33&gt;=$C$7,$D$7,
IF(K33=0,
IF(I33&gt;=$C$7,$D$7/4,0),0))</f>
        <v>12</v>
      </c>
      <c r="V33" s="12">
        <f>IF(L33&gt;=$C$8,($D$8+IF(OR((Q33*U33&gt;0),(Q33*S33&gt;0),(S33*U33&gt;0)),(L33-$C$8)/(IF(AC33&gt;0,1,3)),0)),
IF(L33=0,
IF(K33&gt;=$C$8,($D$8+IF(OR((Q33*U33&gt;0),(Q33*S33&gt;0),(S33*U33&gt;0)),(K33-$C$8)/(IF(AC33&gt;0,1,3)),0))/4,0),0))</f>
        <v>40.08</v>
      </c>
      <c r="W33" s="12">
        <f>IF(N33&gt;=$C$9,$D$9,
IF(N33=0,
IF(M33&gt;=$C$9,$D$9/4,0),0))</f>
        <v>50</v>
      </c>
      <c r="X33" s="12">
        <f>IF(AND(Q33=$D$3,S33=$D$5,U33=$D$7,AC33=$D$15,
IF(J33&gt;0,(I33-J33),0)+
IF(K33&gt;0,(J33-K33),0)+
IF(L33&gt;0,(K33-L33),0)+
IF(M33&gt;0,(L33-M33),0)+
IF(N33&gt;0,(M33-N33),0)&gt;$C$10),$D$10,0)</f>
        <v>0</v>
      </c>
      <c r="Y33" s="12">
        <f>IF(
AND(OR((Q33*U33&gt;0),(Q33*S33&gt;0),(S33*U33&gt;0)),F33&lt;G33),$D$11,IF(
AND(OR((Q33*U33&gt;0),(Q33*S33&gt;0),(S33*U33&gt;0)),(F33=0)),$D$11/2,0))/(IF(AC33&gt;0,1,3))</f>
        <v>8</v>
      </c>
      <c r="Z33" s="12">
        <f>IF(AND(OR((Q33*U33&gt;0),(Q33*S33&gt;0),(S33*U33&gt;0)),F33&lt;((G33+H33)*0.6)),$D$12,0)/(IF(AC33&gt;0,1,3))</f>
        <v>50</v>
      </c>
      <c r="AA33" s="12">
        <f>IF(R33=0,IF(I33&lt;0,I33*$D$13)+IF(O33&lt;0,O33*$D$13)+IF(P33&lt;0,P33*$D$13),0)</f>
        <v>0</v>
      </c>
      <c r="AB33" s="12">
        <f>IFERROR((IF(AND((E33&gt;0),(E33&lt;$C$14)),$D$14,0)),0)/(IF(AC33&gt;0,1,3))</f>
        <v>0</v>
      </c>
      <c r="AC33" s="12">
        <f>IF(D33&gt;$C$15,$D$15,0)</f>
        <v>10</v>
      </c>
      <c r="AD33" s="12">
        <f>IF(AND(Q33=$D$3,S33=$D$5,U33=$D$7),$D$16+(K33-$C$16)/(IF(AC33&gt;0,1,3)),0)/2</f>
        <v>0</v>
      </c>
      <c r="AE33" s="12">
        <f>IF(AND(Q33=$D$3,S33=$D$5),$D$17+(J33-$C$17)/(IF(AC33&gt;0,1,3)),0)/3</f>
        <v>0</v>
      </c>
      <c r="AF33" s="12">
        <f>IF(AND(Q33=$D$3,S33=$D$5,U33=$D$7,V33&gt;$D$8),$D$18+(L33-$C$18)/(IF(AC33&gt;0,1,3)),0)</f>
        <v>0</v>
      </c>
      <c r="AG33" s="12">
        <f>100+100*(I33/100)</f>
        <v>121.6</v>
      </c>
      <c r="AH33" s="12">
        <f>(100+100*(J33/100))+(100+100*(J33/100))*(J33/100)</f>
        <v>199.37439999999998</v>
      </c>
      <c r="AI33" s="12">
        <f>((100+100*(K33/100))+(100+100*(K33/100))*(K33/100))+((100+100*(K33/100))+(100+100*(K33/100))*(K33/100))*(K33/100)</f>
        <v>350.41891962689999</v>
      </c>
      <c r="AJ33" s="15">
        <f>SUM(Q33:AF33)</f>
        <v>226.97</v>
      </c>
    </row>
    <row r="34" spans="1:36" s="15" customFormat="1">
      <c r="A34" s="51" t="s">
        <v>40</v>
      </c>
      <c r="B34" s="45" t="s">
        <v>102</v>
      </c>
      <c r="C34" s="50">
        <f>SUM(Q34:AF34)/MAX($AJ$21:$AJ$102)*100</f>
        <v>48.533397185428662</v>
      </c>
      <c r="D34" s="45">
        <v>129</v>
      </c>
      <c r="E34" s="45">
        <v>1.8</v>
      </c>
      <c r="F34" s="45">
        <v>19.5</v>
      </c>
      <c r="G34" s="45">
        <v>22.15</v>
      </c>
      <c r="H34" s="45">
        <v>12.52</v>
      </c>
      <c r="I34" s="46">
        <v>61.14</v>
      </c>
      <c r="J34" s="46">
        <v>33.32</v>
      </c>
      <c r="K34" s="46">
        <v>62.75</v>
      </c>
      <c r="L34" s="46">
        <v>42.71</v>
      </c>
      <c r="M34" s="46">
        <v>29.77</v>
      </c>
      <c r="N34" s="46">
        <v>0</v>
      </c>
      <c r="O34" s="9">
        <f>IF(J34=0,0,(AH34-AG34)*(100/AG34))</f>
        <v>10.302981258532938</v>
      </c>
      <c r="P34" s="9">
        <f>IF(K34=0,0,(AI34-AH34)*(100/AH34))</f>
        <v>142.5338616712144</v>
      </c>
      <c r="Q34" s="12">
        <f>IF(I34&gt;=$C$3,$D$3,0)</f>
        <v>35</v>
      </c>
      <c r="R34" s="12">
        <f>IF(J34&gt;=$C$4,$D$4,
IF(J34=0,
IF(I34&gt;=$C$4,$D$4/4,0),0))</f>
        <v>8</v>
      </c>
      <c r="S34" s="12">
        <f>IF(O34&gt;=$C$5,$D$5,
IF(J34=0,
IF(I34&gt;=$C$5,$D$5/4,0),0))</f>
        <v>0</v>
      </c>
      <c r="T34" s="12">
        <f>IF(K34&gt;=$C$6,($D$6+IF(OR((Q34*U34&gt;0),(Q34*S34&gt;0),(S34*U34&gt;0)),(K34-$C$6)/(IF(AC34&gt;0,1,3)),0)),
IF(K34=0,
IF(J34&gt;=$C$6,($D$6+IF(Q34*S34&gt;0,(J34-$C$6)/(IF(AC34&gt;0,1,3)),0))/4,0),0))</f>
        <v>47.75</v>
      </c>
      <c r="U34" s="12">
        <f>IF(P34&gt;=$C$7,$D$7,
IF(K34=0,
IF(I34&gt;=$C$7,$D$7/4,0),0))</f>
        <v>12</v>
      </c>
      <c r="V34" s="12">
        <f>IF(L34&gt;=$C$8,($D$8+IF(OR((Q34*U34&gt;0),(Q34*S34&gt;0),(S34*U34&gt;0)),(L34-$C$8)/(IF(AC34&gt;0,1,3)),0)),
IF(L34=0,
IF(K34&gt;=$C$8,($D$8+IF(OR((Q34*U34&gt;0),(Q34*S34&gt;0),(S34*U34&gt;0)),(K34-$C$8)/(IF(AC34&gt;0,1,3)),0))/4,0),0))</f>
        <v>39.71</v>
      </c>
      <c r="W34" s="12">
        <f>IF(N34&gt;=$C$9,$D$9,
IF(N34=0,
IF(M34&gt;=$C$9,$D$9/4,0),0))</f>
        <v>12.5</v>
      </c>
      <c r="X34" s="12">
        <f>IF(AND(Q34=$D$3,S34=$D$5,U34=$D$7,AC34=$D$15,
IF(J34&gt;0,(I34-J34),0)+
IF(K34&gt;0,(J34-K34),0)+
IF(L34&gt;0,(K34-L34),0)+
IF(M34&gt;0,(L34-M34),0)+
IF(N34&gt;0,(M34-N34),0)&gt;$C$10),$D$10,0)</f>
        <v>0</v>
      </c>
      <c r="Y34" s="12">
        <f>IF(
AND(OR((Q34*U34&gt;0),(Q34*S34&gt;0),(S34*U34&gt;0)),F34&lt;G34),$D$11,IF(
AND(OR((Q34*U34&gt;0),(Q34*S34&gt;0),(S34*U34&gt;0)),(F34=0)),$D$11/2,0))/(IF(AC34&gt;0,1,3))</f>
        <v>8</v>
      </c>
      <c r="Z34" s="12">
        <f>IF(AND(OR((Q34*U34&gt;0),(Q34*S34&gt;0),(S34*U34&gt;0)),F34&lt;((G34+H34)*0.6)),$D$12,0)/(IF(AC34&gt;0,1,3))</f>
        <v>50</v>
      </c>
      <c r="AA34" s="12">
        <f>IF(R34=0,IF(I34&lt;0,I34*$D$13)+IF(O34&lt;0,O34*$D$13)+IF(P34&lt;0,P34*$D$13),0)</f>
        <v>0</v>
      </c>
      <c r="AB34" s="12">
        <f>IFERROR((IF(AND((E34&gt;0),(E34&lt;$C$14)),$D$14,0)),0)/(IF(AC34&gt;0,1,3))</f>
        <v>0</v>
      </c>
      <c r="AC34" s="12">
        <f>IF(D34&gt;$C$15,$D$15,0)</f>
        <v>10</v>
      </c>
      <c r="AD34" s="12">
        <f>IF(AND(Q34=$D$3,S34=$D$5,U34=$D$7),$D$16+(K34-$C$16)/(IF(AC34&gt;0,1,3)),0)/2</f>
        <v>0</v>
      </c>
      <c r="AE34" s="12">
        <f>IF(AND(Q34=$D$3,S34=$D$5),$D$17+(J34-$C$17)/(IF(AC34&gt;0,1,3)),0)/3</f>
        <v>0</v>
      </c>
      <c r="AF34" s="12">
        <f>IF(AND(Q34=$D$3,S34=$D$5,U34=$D$7,V34&gt;$D$8),$D$18+(L34-$C$18)/(IF(AC34&gt;0,1,3)),0)</f>
        <v>0</v>
      </c>
      <c r="AG34" s="12">
        <f>100+100*(I34/100)</f>
        <v>161.14000000000001</v>
      </c>
      <c r="AH34" s="12">
        <f>(100+100*(J34/100))+(100+100*(J34/100))*(J34/100)</f>
        <v>177.74222399999999</v>
      </c>
      <c r="AI34" s="12">
        <f>((100+100*(K34/100))+(100+100*(K34/100))*(K34/100))+((100+100*(K34/100))+(100+100*(K34/100))*(K34/100))*(K34/100)</f>
        <v>431.08507968750001</v>
      </c>
      <c r="AJ34" s="15">
        <f>SUM(Q34:AF34)</f>
        <v>222.96</v>
      </c>
    </row>
    <row r="35" spans="1:36" s="15" customFormat="1">
      <c r="A35" s="51" t="s">
        <v>41</v>
      </c>
      <c r="B35" s="45" t="s">
        <v>95</v>
      </c>
      <c r="C35" s="50">
        <f>SUM(Q35:AF35)/MAX($AJ$21:$AJ$102)*100</f>
        <v>48.360162097251077</v>
      </c>
      <c r="D35" s="45">
        <v>60.7</v>
      </c>
      <c r="E35" s="45">
        <v>0.65</v>
      </c>
      <c r="F35" s="45">
        <v>18.510000000000002</v>
      </c>
      <c r="G35" s="45">
        <v>23.37</v>
      </c>
      <c r="H35" s="45">
        <v>16.36</v>
      </c>
      <c r="I35" s="46">
        <v>25.35</v>
      </c>
      <c r="J35" s="46">
        <v>25.64</v>
      </c>
      <c r="K35" s="46">
        <v>32.21</v>
      </c>
      <c r="L35" s="46">
        <v>0</v>
      </c>
      <c r="M35" s="46">
        <v>0</v>
      </c>
      <c r="N35" s="46">
        <v>0</v>
      </c>
      <c r="O35" s="9">
        <f>IF(J35=0,0,(AH35-AG35)*(100/AG35))</f>
        <v>25.930670921420027</v>
      </c>
      <c r="P35" s="9">
        <f>IF(K35=0,0,(AI35-AH35)*(100/AH35))</f>
        <v>46.398646054835353</v>
      </c>
      <c r="Q35" s="12">
        <f>IF(I35&gt;=$C$3,$D$3,0)</f>
        <v>35</v>
      </c>
      <c r="R35" s="12">
        <f>IF(J35&gt;=$C$4,$D$4,
IF(J35=0,
IF(I35&gt;=$C$4,$D$4/4,0),0))</f>
        <v>8</v>
      </c>
      <c r="S35" s="12">
        <f>IF(O35&gt;=$C$5,$D$5,
IF(J35=0,
IF(I35&gt;=$C$5,$D$5/4,0),0))</f>
        <v>12</v>
      </c>
      <c r="T35" s="12">
        <f>IF(K35&gt;=$C$6,($D$6+IF(OR((Q35*U35&gt;0),(Q35*S35&gt;0),(S35*U35&gt;0)),(K35-$C$6)/(IF(AC35&gt;0,1,3)),0)),
IF(K35=0,
IF(J35&gt;=$C$6,($D$6+IF(Q35*S35&gt;0,(J35-$C$6)/(IF(AC35&gt;0,1,3)),0))/4,0),0))</f>
        <v>17.21</v>
      </c>
      <c r="U35" s="12">
        <f>IF(P35&gt;=$C$7,$D$7,
IF(K35=0,
IF(I35&gt;=$C$7,$D$7/4,0),0))</f>
        <v>12</v>
      </c>
      <c r="V35" s="12">
        <f>IF(L35&gt;=$C$8,($D$8+IF(OR((Q35*U35&gt;0),(Q35*S35&gt;0),(S35*U35&gt;0)),(L35-$C$8)/(IF(AC35&gt;0,1,3)),0)),
IF(L35=0,
IF(K35&gt;=$C$8,($D$8+IF(OR((Q35*U35&gt;0),(Q35*S35&gt;0),(S35*U35&gt;0)),(K35-$C$8)/(IF(AC35&gt;0,1,3)),0))/4,0),0))</f>
        <v>7.3025000000000002</v>
      </c>
      <c r="W35" s="12">
        <f>IF(N35&gt;=$C$9,$D$9,
IF(N35=0,
IF(M35&gt;=$C$9,$D$9/4,0),0))</f>
        <v>0</v>
      </c>
      <c r="X35" s="12">
        <f>IF(AND(Q35=$D$3,S35=$D$5,U35=$D$7,AC35=$D$15,
IF(J35&gt;0,(I35-J35),0)+
IF(K35&gt;0,(J35-K35),0)+
IF(L35&gt;0,(K35-L35),0)+
IF(M35&gt;0,(L35-M35),0)+
IF(N35&gt;0,(M35-N35),0)&gt;$C$10),$D$10,0)</f>
        <v>8</v>
      </c>
      <c r="Y35" s="12">
        <f>IF(
AND(OR((Q35*U35&gt;0),(Q35*S35&gt;0),(S35*U35&gt;0)),F35&lt;G35),$D$11,IF(
AND(OR((Q35*U35&gt;0),(Q35*S35&gt;0),(S35*U35&gt;0)),(F35=0)),$D$11/2,0))/(IF(AC35&gt;0,1,3))</f>
        <v>8</v>
      </c>
      <c r="Z35" s="12">
        <f>IF(AND(OR((Q35*U35&gt;0),(Q35*S35&gt;0),(S35*U35&gt;0)),F35&lt;((G35+H35)*0.6)),$D$12,0)/(IF(AC35&gt;0,1,3))</f>
        <v>50</v>
      </c>
      <c r="AA35" s="12">
        <f>IF(R35=0,IF(I35&lt;0,I35*$D$13)+IF(O35&lt;0,O35*$D$13)+IF(P35&lt;0,P35*$D$13),0)</f>
        <v>0</v>
      </c>
      <c r="AB35" s="12">
        <f>IFERROR((IF(AND((E35&gt;0),(E35&lt;$C$14)),$D$14,0)),0)/(IF(AC35&gt;0,1,3))</f>
        <v>20</v>
      </c>
      <c r="AC35" s="12">
        <f>IF(D35&gt;$C$15,$D$15,0)</f>
        <v>10</v>
      </c>
      <c r="AD35" s="12">
        <f>IF(AND(Q35=$D$3,S35=$D$5,U35=$D$7),$D$16+(K35-$C$16)/(IF(AC35&gt;0,1,3)),0)/2</f>
        <v>22.105</v>
      </c>
      <c r="AE35" s="12">
        <f>IF(AND(Q35=$D$3,S35=$D$5),$D$17+(J35-$C$17)/(IF(AC35&gt;0,1,3)),0)/3</f>
        <v>12.546666666666667</v>
      </c>
      <c r="AF35" s="12">
        <f>IF(AND(Q35=$D$3,S35=$D$5,U35=$D$7,V35&gt;$D$8),$D$18+(L35-$C$18)/(IF(AC35&gt;0,1,3)),0)</f>
        <v>0</v>
      </c>
      <c r="AG35" s="12">
        <f>100+100*(I35/100)</f>
        <v>125.35</v>
      </c>
      <c r="AH35" s="12">
        <f>(100+100*(J35/100))+(100+100*(J35/100))*(J35/100)</f>
        <v>157.854096</v>
      </c>
      <c r="AI35" s="12">
        <f>((100+100*(K35/100))+(100+100*(K35/100))*(K35/100))+((100+100*(K35/100))+(100+100*(K35/100))*(K35/100))*(K35/100)</f>
        <v>231.09625928610001</v>
      </c>
      <c r="AJ35" s="15">
        <f>SUM(Q35:AF35)</f>
        <v>222.16416666666663</v>
      </c>
    </row>
    <row r="36" spans="1:36" s="15" customFormat="1">
      <c r="A36" s="51" t="s">
        <v>10</v>
      </c>
      <c r="B36" s="45" t="s">
        <v>96</v>
      </c>
      <c r="C36" s="50">
        <f>SUM(Q36:AF36)/MAX($AJ$21:$AJ$102)*100</f>
        <v>48.211959932810181</v>
      </c>
      <c r="D36" s="45">
        <v>91.7</v>
      </c>
      <c r="E36" s="45">
        <v>1.45</v>
      </c>
      <c r="F36" s="45">
        <v>26.34</v>
      </c>
      <c r="G36" s="45">
        <v>28.53</v>
      </c>
      <c r="H36" s="45">
        <v>17.14</v>
      </c>
      <c r="I36" s="46">
        <v>29.54</v>
      </c>
      <c r="J36" s="46">
        <v>31.18</v>
      </c>
      <c r="K36" s="46">
        <v>22.21</v>
      </c>
      <c r="L36" s="46">
        <v>37.090000000000003</v>
      </c>
      <c r="M36" s="46">
        <v>42.59</v>
      </c>
      <c r="N36" s="46">
        <v>30.02</v>
      </c>
      <c r="O36" s="9">
        <f>IF(J36=0,0,(AH36-AG36)*(100/AG36))</f>
        <v>32.840762698780324</v>
      </c>
      <c r="P36" s="9">
        <f>IF(K36=0,0,(AI36-AH36)*(100/AH36))</f>
        <v>6.0681463476082422</v>
      </c>
      <c r="Q36" s="12">
        <f>IF(I36&gt;=$C$3,$D$3,0)</f>
        <v>35</v>
      </c>
      <c r="R36" s="12">
        <f>IF(J36&gt;=$C$4,$D$4,
IF(J36=0,
IF(I36&gt;=$C$4,$D$4/4,0),0))</f>
        <v>8</v>
      </c>
      <c r="S36" s="12">
        <f>IF(O36&gt;=$C$5,$D$5,
IF(J36=0,
IF(I36&gt;=$C$5,$D$5/4,0),0))</f>
        <v>12</v>
      </c>
      <c r="T36" s="12">
        <f>IF(K36&gt;=$C$6,($D$6+IF(OR((Q36*U36&gt;0),(Q36*S36&gt;0),(S36*U36&gt;0)),(K36-$C$6)/(IF(AC36&gt;0,1,3)),0)),
IF(K36=0,
IF(J36&gt;=$C$6,($D$6+IF(Q36*S36&gt;0,(J36-$C$6)/(IF(AC36&gt;0,1,3)),0))/4,0),0))</f>
        <v>0</v>
      </c>
      <c r="U36" s="12">
        <f>IF(P36&gt;=$C$7,$D$7,
IF(K36=0,
IF(I36&gt;=$C$7,$D$7/4,0),0))</f>
        <v>0</v>
      </c>
      <c r="V36" s="12">
        <f>IF(L36&gt;=$C$8,($D$8+IF(OR((Q36*U36&gt;0),(Q36*S36&gt;0),(S36*U36&gt;0)),(L36-$C$8)/(IF(AC36&gt;0,1,3)),0)),
IF(L36=0,
IF(K36&gt;=$C$8,($D$8+IF(OR((Q36*U36&gt;0),(Q36*S36&gt;0),(S36*U36&gt;0)),(K36-$C$8)/(IF(AC36&gt;0,1,3)),0))/4,0),0))</f>
        <v>34.090000000000003</v>
      </c>
      <c r="W36" s="12">
        <f>IF(N36&gt;=$C$9,$D$9,
IF(N36=0,
IF(M36&gt;=$C$9,$D$9/4,0),0))</f>
        <v>50</v>
      </c>
      <c r="X36" s="12">
        <f>IF(AND(Q36=$D$3,S36=$D$5,U36=$D$7,AC36=$D$15,
IF(J36&gt;0,(I36-J36),0)+
IF(K36&gt;0,(J36-K36),0)+
IF(L36&gt;0,(K36-L36),0)+
IF(M36&gt;0,(L36-M36),0)+
IF(N36&gt;0,(M36-N36),0)&gt;$C$10),$D$10,0)</f>
        <v>0</v>
      </c>
      <c r="Y36" s="12">
        <f>IF(
AND(OR((Q36*U36&gt;0),(Q36*S36&gt;0),(S36*U36&gt;0)),F36&lt;G36),$D$11,IF(
AND(OR((Q36*U36&gt;0),(Q36*S36&gt;0),(S36*U36&gt;0)),(F36=0)),$D$11/2,0))/(IF(AC36&gt;0,1,3))</f>
        <v>8</v>
      </c>
      <c r="Z36" s="12">
        <f>IF(AND(OR((Q36*U36&gt;0),(Q36*S36&gt;0),(S36*U36&gt;0)),F36&lt;((G36+H36)*0.6)),$D$12,0)/(IF(AC36&gt;0,1,3))</f>
        <v>50</v>
      </c>
      <c r="AA36" s="12">
        <f>IF(R36=0,IF(I36&lt;0,I36*$D$13)+IF(O36&lt;0,O36*$D$13)+IF(P36&lt;0,P36*$D$13),0)</f>
        <v>0</v>
      </c>
      <c r="AB36" s="12">
        <f>IFERROR((IF(AND((E36&gt;0),(E36&lt;$C$14)),$D$14,0)),0)/(IF(AC36&gt;0,1,3))</f>
        <v>0</v>
      </c>
      <c r="AC36" s="12">
        <f>IF(D36&gt;$C$15,$D$15,0)</f>
        <v>10</v>
      </c>
      <c r="AD36" s="12">
        <f>IF(AND(Q36=$D$3,S36=$D$5,U36=$D$7),$D$16+(K36-$C$16)/(IF(AC36&gt;0,1,3)),0)/2</f>
        <v>0</v>
      </c>
      <c r="AE36" s="12">
        <f>IF(AND(Q36=$D$3,S36=$D$5),$D$17+(J36-$C$17)/(IF(AC36&gt;0,1,3)),0)/3</f>
        <v>14.393333333333333</v>
      </c>
      <c r="AF36" s="12">
        <f>IF(AND(Q36=$D$3,S36=$D$5,U36=$D$7,V36&gt;$D$8),$D$18+(L36-$C$18)/(IF(AC36&gt;0,1,3)),0)</f>
        <v>0</v>
      </c>
      <c r="AG36" s="12">
        <f>100+100*(I36/100)</f>
        <v>129.54</v>
      </c>
      <c r="AH36" s="12">
        <f>(100+100*(J36/100))+(100+100*(J36/100))*(J36/100)</f>
        <v>172.08192400000001</v>
      </c>
      <c r="AI36" s="12">
        <f>((100+100*(K36/100))+(100+100*(K36/100))*(K36/100))+((100+100*(K36/100))+(100+100*(K36/100))*(K36/100))*(K36/100)</f>
        <v>182.52410698610001</v>
      </c>
      <c r="AJ36" s="15">
        <f>SUM(Q36:AF36)</f>
        <v>221.48333333333335</v>
      </c>
    </row>
    <row r="37" spans="1:36" s="15" customFormat="1" ht="17.25" customHeight="1">
      <c r="A37" s="51" t="s">
        <v>16</v>
      </c>
      <c r="B37" s="45" t="s">
        <v>95</v>
      </c>
      <c r="C37" s="50">
        <f>SUM(Q37:AF37)/MAX($AJ$21:$AJ$102)*100</f>
        <v>48.107474685909359</v>
      </c>
      <c r="D37" s="45">
        <v>5.8</v>
      </c>
      <c r="E37" s="45">
        <v>0.56999999999999995</v>
      </c>
      <c r="F37" s="45">
        <v>10.55</v>
      </c>
      <c r="G37" s="45">
        <v>12.68</v>
      </c>
      <c r="H37" s="45">
        <v>9.0500000000000007</v>
      </c>
      <c r="I37" s="46">
        <v>30.95</v>
      </c>
      <c r="J37" s="46">
        <v>65.56</v>
      </c>
      <c r="K37" s="46">
        <v>43.7</v>
      </c>
      <c r="L37" s="46">
        <v>26.45</v>
      </c>
      <c r="M37" s="46">
        <v>17.5</v>
      </c>
      <c r="N37" s="46">
        <v>21.85</v>
      </c>
      <c r="O37" s="9">
        <f>IF(J37=0,0,(AH37-AG37)*(100/AG37))</f>
        <v>109.31740053455519</v>
      </c>
      <c r="P37" s="9">
        <f>IF(K37=0,0,(AI37-AH37)*(100/AH37))</f>
        <v>8.2578677455754885</v>
      </c>
      <c r="Q37" s="12">
        <f>IF(I37&gt;=$C$3,$D$3,0)</f>
        <v>35</v>
      </c>
      <c r="R37" s="12">
        <f>IF(J37&gt;=$C$4,$D$4,
IF(J37=0,
IF(I37&gt;=$C$4,$D$4/4,0),0))</f>
        <v>8</v>
      </c>
      <c r="S37" s="12">
        <f>IF(O37&gt;=$C$5,$D$5,
IF(J37=0,
IF(I37&gt;=$C$5,$D$5/4,0),0))</f>
        <v>12</v>
      </c>
      <c r="T37" s="12">
        <f>IF(K37&gt;=$C$6,($D$6+IF(OR((Q37*U37&gt;0),(Q37*S37&gt;0),(S37*U37&gt;0)),(K37-$C$6)/(IF(AC37&gt;0,1,3)),0)),
IF(K37=0,
IF(J37&gt;=$C$6,($D$6+IF(Q37*S37&gt;0,(J37-$C$6)/(IF(AC37&gt;0,1,3)),0))/4,0),0))</f>
        <v>28.700000000000003</v>
      </c>
      <c r="U37" s="12">
        <f>IF(P37&gt;=$C$7,$D$7,
IF(K37=0,
IF(I37&gt;=$C$7,$D$7/4,0),0))</f>
        <v>0</v>
      </c>
      <c r="V37" s="12">
        <f>IF(L37&gt;=$C$8,($D$8+IF(OR((Q37*U37&gt;0),(Q37*S37&gt;0),(S37*U37&gt;0)),(L37-$C$8)/(IF(AC37&gt;0,1,3)),0)),
IF(L37=0,
IF(K37&gt;=$C$8,($D$8+IF(OR((Q37*U37&gt;0),(Q37*S37&gt;0),(S37*U37&gt;0)),(K37-$C$8)/(IF(AC37&gt;0,1,3)),0))/4,0),0))</f>
        <v>23.45</v>
      </c>
      <c r="W37" s="12">
        <f>IF(N37&gt;=$C$9,$D$9,
IF(N37=0,
IF(M37&gt;=$C$9,$D$9/4,0),0))</f>
        <v>0</v>
      </c>
      <c r="X37" s="12">
        <f>IF(AND(Q37=$D$3,S37=$D$5,U37=$D$7,AC37=$D$15,
IF(J37&gt;0,(I37-J37),0)+
IF(K37&gt;0,(J37-K37),0)+
IF(L37&gt;0,(K37-L37),0)+
IF(M37&gt;0,(L37-M37),0)+
IF(N37&gt;0,(M37-N37),0)&gt;$C$10),$D$10,0)</f>
        <v>0</v>
      </c>
      <c r="Y37" s="12">
        <f>IF(
AND(OR((Q37*U37&gt;0),(Q37*S37&gt;0),(S37*U37&gt;0)),F37&lt;G37),$D$11,IF(
AND(OR((Q37*U37&gt;0),(Q37*S37&gt;0),(S37*U37&gt;0)),(F37=0)),$D$11/2,0))/(IF(AC37&gt;0,1,3))</f>
        <v>8</v>
      </c>
      <c r="Z37" s="12">
        <f>IF(AND(OR((Q37*U37&gt;0),(Q37*S37&gt;0),(S37*U37&gt;0)),F37&lt;((G37+H37)*0.6)),$D$12,0)/(IF(AC37&gt;0,1,3))</f>
        <v>50</v>
      </c>
      <c r="AA37" s="12">
        <f>IF(R37=0,IF(I37&lt;0,I37*$D$13)+IF(O37&lt;0,O37*$D$13)+IF(P37&lt;0,P37*$D$13),0)</f>
        <v>0</v>
      </c>
      <c r="AB37" s="12">
        <f>IFERROR((IF(AND((E37&gt;0),(E37&lt;$C$14)),$D$14,0)),0)/(IF(AC37&gt;0,1,3))</f>
        <v>20</v>
      </c>
      <c r="AC37" s="12">
        <f>IF(D37&gt;$C$15,$D$15,0)</f>
        <v>10</v>
      </c>
      <c r="AD37" s="12">
        <f>IF(AND(Q37=$D$3,S37=$D$5,U37=$D$7),$D$16+(K37-$C$16)/(IF(AC37&gt;0,1,3)),0)/2</f>
        <v>0</v>
      </c>
      <c r="AE37" s="12">
        <f>IF(AND(Q37=$D$3,S37=$D$5),$D$17+(J37-$C$17)/(IF(AC37&gt;0,1,3)),0)/3</f>
        <v>25.853333333333335</v>
      </c>
      <c r="AF37" s="12">
        <f>IF(AND(Q37=$D$3,S37=$D$5,U37=$D$7,V37&gt;$D$8),$D$18+(L37-$C$18)/(IF(AC37&gt;0,1,3)),0)</f>
        <v>0</v>
      </c>
      <c r="AG37" s="12">
        <f>100+100*(I37/100)</f>
        <v>130.94999999999999</v>
      </c>
      <c r="AH37" s="12">
        <f>(100+100*(J37/100))+(100+100*(J37/100))*(J37/100)</f>
        <v>274.101136</v>
      </c>
      <c r="AI37" s="12">
        <f>((100+100*(K37/100))+(100+100*(K37/100))*(K37/100))+((100+100*(K37/100))+(100+100*(K37/100))*(K37/100))*(K37/100)</f>
        <v>296.7360453</v>
      </c>
      <c r="AJ37" s="15">
        <f>SUM(Q37:AF37)</f>
        <v>221.00333333333333</v>
      </c>
    </row>
    <row r="38" spans="1:36" s="15" customFormat="1">
      <c r="A38" s="51" t="s">
        <v>52</v>
      </c>
      <c r="B38" s="45" t="s">
        <v>93</v>
      </c>
      <c r="C38" s="50">
        <f>SUM(Q38:AF38)/MAX($AJ$21:$AJ$102)*100</f>
        <v>47.830298544825247</v>
      </c>
      <c r="D38" s="45">
        <v>70</v>
      </c>
      <c r="E38" s="45">
        <v>0.34</v>
      </c>
      <c r="F38" s="45">
        <v>15.63</v>
      </c>
      <c r="G38" s="45">
        <v>381.47</v>
      </c>
      <c r="H38" s="45">
        <v>15.31</v>
      </c>
      <c r="I38" s="46">
        <v>47.55</v>
      </c>
      <c r="J38" s="46">
        <v>31.05</v>
      </c>
      <c r="K38" s="46">
        <v>47.16</v>
      </c>
      <c r="L38" s="46">
        <v>47.57</v>
      </c>
      <c r="M38" s="46">
        <v>0</v>
      </c>
      <c r="N38" s="46">
        <v>0</v>
      </c>
      <c r="O38" s="9">
        <f>IF(J38=0,0,(AH38-AG38)*(100/AG38))</f>
        <v>16.395137241613007</v>
      </c>
      <c r="P38" s="9">
        <f>IF(K38=0,0,(AI38-AH38)*(100/AH38))</f>
        <v>85.564667131572065</v>
      </c>
      <c r="Q38" s="12">
        <f>IF(I38&gt;=$C$3,$D$3,0)</f>
        <v>35</v>
      </c>
      <c r="R38" s="12">
        <f>IF(J38&gt;=$C$4,$D$4,
IF(J38=0,
IF(I38&gt;=$C$4,$D$4/4,0),0))</f>
        <v>8</v>
      </c>
      <c r="S38" s="12">
        <f>IF(O38&gt;=$C$5,$D$5,
IF(J38=0,
IF(I38&gt;=$C$5,$D$5/4,0),0))</f>
        <v>0</v>
      </c>
      <c r="T38" s="12">
        <f>IF(K38&gt;=$C$6,($D$6+IF(OR((Q38*U38&gt;0),(Q38*S38&gt;0),(S38*U38&gt;0)),(K38-$C$6)/(IF(AC38&gt;0,1,3)),0)),
IF(K38=0,
IF(J38&gt;=$C$6,($D$6+IF(Q38*S38&gt;0,(J38-$C$6)/(IF(AC38&gt;0,1,3)),0))/4,0),0))</f>
        <v>32.159999999999997</v>
      </c>
      <c r="U38" s="12">
        <f>IF(P38&gt;=$C$7,$D$7,
IF(K38=0,
IF(I38&gt;=$C$7,$D$7/4,0),0))</f>
        <v>12</v>
      </c>
      <c r="V38" s="12">
        <f>IF(L38&gt;=$C$8,($D$8+IF(OR((Q38*U38&gt;0),(Q38*S38&gt;0),(S38*U38&gt;0)),(L38-$C$8)/(IF(AC38&gt;0,1,3)),0)),
IF(L38=0,
IF(K38&gt;=$C$8,($D$8+IF(OR((Q38*U38&gt;0),(Q38*S38&gt;0),(S38*U38&gt;0)),(K38-$C$8)/(IF(AC38&gt;0,1,3)),0))/4,0),0))</f>
        <v>44.57</v>
      </c>
      <c r="W38" s="12">
        <f>IF(N38&gt;=$C$9,$D$9,
IF(N38=0,
IF(M38&gt;=$C$9,$D$9/4,0),0))</f>
        <v>0</v>
      </c>
      <c r="X38" s="12">
        <f>IF(AND(Q38=$D$3,S38=$D$5,U38=$D$7,AC38=$D$15,
IF(J38&gt;0,(I38-J38),0)+
IF(K38&gt;0,(J38-K38),0)+
IF(L38&gt;0,(K38-L38),0)+
IF(M38&gt;0,(L38-M38),0)+
IF(N38&gt;0,(M38-N38),0)&gt;$C$10),$D$10,0)</f>
        <v>0</v>
      </c>
      <c r="Y38" s="12">
        <f>IF(
AND(OR((Q38*U38&gt;0),(Q38*S38&gt;0),(S38*U38&gt;0)),F38&lt;G38),$D$11,IF(
AND(OR((Q38*U38&gt;0),(Q38*S38&gt;0),(S38*U38&gt;0)),(F38=0)),$D$11/2,0))/(IF(AC38&gt;0,1,3))</f>
        <v>8</v>
      </c>
      <c r="Z38" s="12">
        <f>IF(AND(OR((Q38*U38&gt;0),(Q38*S38&gt;0),(S38*U38&gt;0)),F38&lt;((G38+H38)*0.6)),$D$12,0)/(IF(AC38&gt;0,1,3))</f>
        <v>50</v>
      </c>
      <c r="AA38" s="12">
        <f>IF(R38=0,IF(I38&lt;0,I38*$D$13)+IF(O38&lt;0,O38*$D$13)+IF(P38&lt;0,P38*$D$13),0)</f>
        <v>0</v>
      </c>
      <c r="AB38" s="12">
        <f>IFERROR((IF(AND((E38&gt;0),(E38&lt;$C$14)),$D$14,0)),0)/(IF(AC38&gt;0,1,3))</f>
        <v>20</v>
      </c>
      <c r="AC38" s="12">
        <f>IF(D38&gt;$C$15,$D$15,0)</f>
        <v>10</v>
      </c>
      <c r="AD38" s="12">
        <f>IF(AND(Q38=$D$3,S38=$D$5,U38=$D$7),$D$16+(K38-$C$16)/(IF(AC38&gt;0,1,3)),0)/2</f>
        <v>0</v>
      </c>
      <c r="AE38" s="12">
        <f>IF(AND(Q38=$D$3,S38=$D$5),$D$17+(J38-$C$17)/(IF(AC38&gt;0,1,3)),0)/3</f>
        <v>0</v>
      </c>
      <c r="AF38" s="12">
        <f>IF(AND(Q38=$D$3,S38=$D$5,U38=$D$7,V38&gt;$D$8),$D$18+(L38-$C$18)/(IF(AC38&gt;0,1,3)),0)</f>
        <v>0</v>
      </c>
      <c r="AG38" s="12">
        <f>100+100*(I38/100)</f>
        <v>147.55000000000001</v>
      </c>
      <c r="AH38" s="12">
        <f>(100+100*(J38/100))+(100+100*(J38/100))*(J38/100)</f>
        <v>171.74102500000001</v>
      </c>
      <c r="AI38" s="12">
        <f>((100+100*(K38/100))+(100+100*(K38/100))*(K38/100))+((100+100*(K38/100))+(100+100*(K38/100))*(K38/100))*(K38/100)</f>
        <v>318.69066136959998</v>
      </c>
      <c r="AJ38" s="15">
        <f>SUM(Q38:AF38)</f>
        <v>219.73</v>
      </c>
    </row>
    <row r="39" spans="1:36" s="16" customFormat="1">
      <c r="A39" s="51" t="s">
        <v>44</v>
      </c>
      <c r="B39" s="45" t="s">
        <v>92</v>
      </c>
      <c r="C39" s="50">
        <f>SUM(Q39:AF39)/MAX($AJ$21:$AJ$102)*100</f>
        <v>47.174363383725691</v>
      </c>
      <c r="D39" s="45">
        <v>149.6</v>
      </c>
      <c r="E39" s="45">
        <v>1.17</v>
      </c>
      <c r="F39" s="45">
        <v>16.28</v>
      </c>
      <c r="G39" s="45">
        <v>16.760000000000002</v>
      </c>
      <c r="H39" s="45">
        <v>10.42</v>
      </c>
      <c r="I39" s="46">
        <v>50.96</v>
      </c>
      <c r="J39" s="46">
        <v>71.12</v>
      </c>
      <c r="K39" s="46">
        <v>47.59</v>
      </c>
      <c r="L39" s="46">
        <v>36.42</v>
      </c>
      <c r="M39" s="46">
        <v>27.59</v>
      </c>
      <c r="N39" s="46">
        <v>19.62</v>
      </c>
      <c r="O39" s="9">
        <f>IF(J39=0,0,(AH39-AG39)*(100/AG39))</f>
        <v>93.972273449920522</v>
      </c>
      <c r="P39" s="9">
        <f>IF(K39=0,0,(AI39-AH39)*(100/AH39))</f>
        <v>9.7916356401209139</v>
      </c>
      <c r="Q39" s="12">
        <f>IF(I39&gt;=$C$3,$D$3,0)</f>
        <v>35</v>
      </c>
      <c r="R39" s="12">
        <f>IF(J39&gt;=$C$4,$D$4,
IF(J39=0,
IF(I39&gt;=$C$4,$D$4/4,0),0))</f>
        <v>8</v>
      </c>
      <c r="S39" s="12">
        <f>IF(O39&gt;=$C$5,$D$5,
IF(J39=0,
IF(I39&gt;=$C$5,$D$5/4,0),0))</f>
        <v>12</v>
      </c>
      <c r="T39" s="12">
        <f>IF(K39&gt;=$C$6,($D$6+IF(OR((Q39*U39&gt;0),(Q39*S39&gt;0),(S39*U39&gt;0)),(K39-$C$6)/(IF(AC39&gt;0,1,3)),0)),
IF(K39=0,
IF(J39&gt;=$C$6,($D$6+IF(Q39*S39&gt;0,(J39-$C$6)/(IF(AC39&gt;0,1,3)),0))/4,0),0))</f>
        <v>32.590000000000003</v>
      </c>
      <c r="U39" s="12">
        <f>IF(P39&gt;=$C$7,$D$7,
IF(K39=0,
IF(I39&gt;=$C$7,$D$7/4,0),0))</f>
        <v>0</v>
      </c>
      <c r="V39" s="12">
        <f>IF(L39&gt;=$C$8,($D$8+IF(OR((Q39*U39&gt;0),(Q39*S39&gt;0),(S39*U39&gt;0)),(L39-$C$8)/(IF(AC39&gt;0,1,3)),0)),
IF(L39=0,
IF(K39&gt;=$C$8,($D$8+IF(OR((Q39*U39&gt;0),(Q39*S39&gt;0),(S39*U39&gt;0)),(K39-$C$8)/(IF(AC39&gt;0,1,3)),0))/4,0),0))</f>
        <v>33.42</v>
      </c>
      <c r="W39" s="12">
        <f>IF(N39&gt;=$C$9,$D$9,
IF(N39=0,
IF(M39&gt;=$C$9,$D$9/4,0),0))</f>
        <v>0</v>
      </c>
      <c r="X39" s="12">
        <f>IF(AND(Q39=$D$3,S39=$D$5,U39=$D$7,AC39=$D$15,
IF(J39&gt;0,(I39-J39),0)+
IF(K39&gt;0,(J39-K39),0)+
IF(L39&gt;0,(K39-L39),0)+
IF(M39&gt;0,(L39-M39),0)+
IF(N39&gt;0,(M39-N39),0)&gt;$C$10),$D$10,0)</f>
        <v>0</v>
      </c>
      <c r="Y39" s="12">
        <f>IF(
AND(OR((Q39*U39&gt;0),(Q39*S39&gt;0),(S39*U39&gt;0)),F39&lt;G39),$D$11,IF(
AND(OR((Q39*U39&gt;0),(Q39*S39&gt;0),(S39*U39&gt;0)),(F39=0)),$D$11/2,0))/(IF(AC39&gt;0,1,3))</f>
        <v>8</v>
      </c>
      <c r="Z39" s="12">
        <f>IF(AND(OR((Q39*U39&gt;0),(Q39*S39&gt;0),(S39*U39&gt;0)),F39&lt;((G39+H39)*0.6)),$D$12,0)/(IF(AC39&gt;0,1,3))</f>
        <v>50</v>
      </c>
      <c r="AA39" s="12">
        <f>IF(R39=0,IF(I39&lt;0,I39*$D$13)+IF(O39&lt;0,O39*$D$13)+IF(P39&lt;0,P39*$D$13),0)</f>
        <v>0</v>
      </c>
      <c r="AB39" s="12">
        <f>IFERROR((IF(AND((E39&gt;0),(E39&lt;$C$14)),$D$14,0)),0)/(IF(AC39&gt;0,1,3))</f>
        <v>0</v>
      </c>
      <c r="AC39" s="12">
        <f>IF(D39&gt;$C$15,$D$15,0)</f>
        <v>10</v>
      </c>
      <c r="AD39" s="12">
        <f>IF(AND(Q39=$D$3,S39=$D$5,U39=$D$7),$D$16+(K39-$C$16)/(IF(AC39&gt;0,1,3)),0)/2</f>
        <v>0</v>
      </c>
      <c r="AE39" s="12">
        <f>IF(AND(Q39=$D$3,S39=$D$5),$D$17+(J39-$C$17)/(IF(AC39&gt;0,1,3)),0)/3</f>
        <v>27.706666666666667</v>
      </c>
      <c r="AF39" s="12">
        <f>IF(AND(Q39=$D$3,S39=$D$5,U39=$D$7,V39&gt;$D$8),$D$18+(L39-$C$18)/(IF(AC39&gt;0,1,3)),0)</f>
        <v>0</v>
      </c>
      <c r="AG39" s="12">
        <f>100+100*(I39/100)</f>
        <v>150.96</v>
      </c>
      <c r="AH39" s="12">
        <f>(100+100*(J39/100))+(100+100*(J39/100))*(J39/100)</f>
        <v>292.82054400000004</v>
      </c>
      <c r="AI39" s="12">
        <f>((100+100*(K39/100))+(100+100*(K39/100))*(K39/100))+((100+100*(K39/100))+(100+100*(K39/100))*(K39/100))*(K39/100)</f>
        <v>321.49246474789999</v>
      </c>
      <c r="AJ39" s="15">
        <f>SUM(Q39:AF39)</f>
        <v>216.71666666666667</v>
      </c>
    </row>
    <row r="40" spans="1:36" s="16" customFormat="1">
      <c r="A40" s="51" t="s">
        <v>71</v>
      </c>
      <c r="B40" s="45" t="s">
        <v>93</v>
      </c>
      <c r="C40" s="50">
        <f>SUM(Q40:AF40)/MAX($AJ$21:$AJ$102)*100</f>
        <v>45.863400051517026</v>
      </c>
      <c r="D40" s="45">
        <v>22.8</v>
      </c>
      <c r="E40" s="45">
        <v>0.8</v>
      </c>
      <c r="F40" s="45">
        <v>378.96</v>
      </c>
      <c r="G40" s="45">
        <v>378.96</v>
      </c>
      <c r="H40" s="45">
        <v>-65.760000000000005</v>
      </c>
      <c r="I40" s="46">
        <v>53.25</v>
      </c>
      <c r="J40" s="46">
        <v>58.34</v>
      </c>
      <c r="K40" s="46">
        <v>52.57</v>
      </c>
      <c r="L40" s="46">
        <v>0</v>
      </c>
      <c r="M40" s="46">
        <v>0</v>
      </c>
      <c r="N40" s="46">
        <v>0</v>
      </c>
      <c r="O40" s="9">
        <f>IF(J40=0,0,(AH40-AG40)*(100/AG40))</f>
        <v>63.599057748776502</v>
      </c>
      <c r="P40" s="9">
        <f>IF(K40=0,0,(AI40-AH40)*(100/AH40))</f>
        <v>41.653124211925665</v>
      </c>
      <c r="Q40" s="12">
        <f>IF(I40&gt;=$C$3,$D$3,0)</f>
        <v>35</v>
      </c>
      <c r="R40" s="12">
        <f>IF(J40&gt;=$C$4,$D$4,
IF(J40=0,
IF(I40&gt;=$C$4,$D$4/4,0),0))</f>
        <v>8</v>
      </c>
      <c r="S40" s="12">
        <f>IF(O40&gt;=$C$5,$D$5,
IF(J40=0,
IF(I40&gt;=$C$5,$D$5/4,0),0))</f>
        <v>12</v>
      </c>
      <c r="T40" s="12">
        <f>IF(K40&gt;=$C$6,($D$6+IF(OR((Q40*U40&gt;0),(Q40*S40&gt;0),(S40*U40&gt;0)),(K40-$C$6)/(IF(AC40&gt;0,1,3)),0)),
IF(K40=0,
IF(J40&gt;=$C$6,($D$6+IF(Q40*S40&gt;0,(J40-$C$6)/(IF(AC40&gt;0,1,3)),0))/4,0),0))</f>
        <v>37.57</v>
      </c>
      <c r="U40" s="12">
        <f>IF(P40&gt;=$C$7,$D$7,
IF(K40=0,
IF(I40&gt;=$C$7,$D$7/4,0),0))</f>
        <v>12</v>
      </c>
      <c r="V40" s="12">
        <f>IF(L40&gt;=$C$8,($D$8+IF(OR((Q40*U40&gt;0),(Q40*S40&gt;0),(S40*U40&gt;0)),(L40-$C$8)/(IF(AC40&gt;0,1,3)),0)),
IF(L40=0,
IF(K40&gt;=$C$8,($D$8+IF(OR((Q40*U40&gt;0),(Q40*S40&gt;0),(S40*U40&gt;0)),(K40-$C$8)/(IF(AC40&gt;0,1,3)),0))/4,0),0))</f>
        <v>12.3925</v>
      </c>
      <c r="W40" s="12">
        <f>IF(N40&gt;=$C$9,$D$9,
IF(N40=0,
IF(M40&gt;=$C$9,$D$9/4,0),0))</f>
        <v>0</v>
      </c>
      <c r="X40" s="12">
        <f>IF(AND(Q40=$D$3,S40=$D$5,U40=$D$7,AC40=$D$15,
IF(J40&gt;0,(I40-J40),0)+
IF(K40&gt;0,(J40-K40),0)+
IF(L40&gt;0,(K40-L40),0)+
IF(M40&gt;0,(L40-M40),0)+
IF(N40&gt;0,(M40-N40),0)&gt;$C$10),$D$10,0)</f>
        <v>8</v>
      </c>
      <c r="Y40" s="12">
        <f>IF(
AND(OR((Q40*U40&gt;0),(Q40*S40&gt;0),(S40*U40&gt;0)),F40&lt;G40),$D$11,IF(
AND(OR((Q40*U40&gt;0),(Q40*S40&gt;0),(S40*U40&gt;0)),(F40=0)),$D$11/2,0))/(IF(AC40&gt;0,1,3))</f>
        <v>0</v>
      </c>
      <c r="Z40" s="12">
        <f>IF(AND(OR((Q40*U40&gt;0),(Q40*S40&gt;0),(S40*U40&gt;0)),F40&lt;((G40+H40)*0.6)),$D$12,0)/(IF(AC40&gt;0,1,3))</f>
        <v>0</v>
      </c>
      <c r="AA40" s="12">
        <f>IF(R40=0,IF(I40&lt;0,I40*$D$13)+IF(O40&lt;0,O40*$D$13)+IF(P40&lt;0,P40*$D$13),0)</f>
        <v>0</v>
      </c>
      <c r="AB40" s="12">
        <f>IFERROR((IF(AND((E40&gt;0),(E40&lt;$C$14)),$D$14,0)),0)/(IF(AC40&gt;0,1,3))</f>
        <v>20</v>
      </c>
      <c r="AC40" s="12">
        <f>IF(D40&gt;$C$15,$D$15,0)</f>
        <v>10</v>
      </c>
      <c r="AD40" s="12">
        <f>IF(AND(Q40=$D$3,S40=$D$5,U40=$D$7),$D$16+(K40-$C$16)/(IF(AC40&gt;0,1,3)),0)/2</f>
        <v>32.284999999999997</v>
      </c>
      <c r="AE40" s="12">
        <f>IF(AND(Q40=$D$3,S40=$D$5),$D$17+(J40-$C$17)/(IF(AC40&gt;0,1,3)),0)/3</f>
        <v>23.446666666666669</v>
      </c>
      <c r="AF40" s="12">
        <f>IF(AND(Q40=$D$3,S40=$D$5,U40=$D$7,V40&gt;$D$8),$D$18+(L40-$C$18)/(IF(AC40&gt;0,1,3)),0)</f>
        <v>0</v>
      </c>
      <c r="AG40" s="12">
        <f>100+100*(I40/100)</f>
        <v>153.25</v>
      </c>
      <c r="AH40" s="12">
        <f>(100+100*(J40/100))+(100+100*(J40/100))*(J40/100)</f>
        <v>250.71555599999999</v>
      </c>
      <c r="AI40" s="12">
        <f>((100+100*(K40/100))+(100+100*(K40/100))*(K40/100))+((100+100*(K40/100))+(100+100*(K40/100))*(K40/100))*(K40/100)</f>
        <v>355.14641795930004</v>
      </c>
      <c r="AJ40" s="15">
        <f>SUM(Q40:AF40)</f>
        <v>210.69416666666663</v>
      </c>
    </row>
    <row r="41" spans="1:36" s="16" customFormat="1">
      <c r="A41" s="51" t="s">
        <v>15</v>
      </c>
      <c r="B41" s="45" t="s">
        <v>99</v>
      </c>
      <c r="C41" s="50">
        <f>SUM(Q41:AF41)/MAX($AJ$21:$AJ$102)*100</f>
        <v>45.633931583931037</v>
      </c>
      <c r="D41" s="45">
        <v>11.1</v>
      </c>
      <c r="E41" s="45">
        <v>1.56</v>
      </c>
      <c r="F41" s="45">
        <v>27.73</v>
      </c>
      <c r="G41" s="45">
        <v>29.79</v>
      </c>
      <c r="H41" s="45">
        <v>17.12</v>
      </c>
      <c r="I41" s="46">
        <v>30.52</v>
      </c>
      <c r="J41" s="46">
        <v>18.079999999999998</v>
      </c>
      <c r="K41" s="46">
        <v>27.26</v>
      </c>
      <c r="L41" s="46">
        <v>35.380000000000003</v>
      </c>
      <c r="M41" s="46">
        <v>41.12</v>
      </c>
      <c r="N41" s="46">
        <v>36.01</v>
      </c>
      <c r="O41" s="9">
        <f>IF(J41=0,0,(AH41-AG41)*(100/AG41))</f>
        <v>6.8256696291756231</v>
      </c>
      <c r="P41" s="9">
        <f>IF(K41=0,0,(AI41-AH41)*(100/AH41))</f>
        <v>47.816552043054735</v>
      </c>
      <c r="Q41" s="12">
        <f>IF(I41&gt;=$C$3,$D$3,0)</f>
        <v>35</v>
      </c>
      <c r="R41" s="12">
        <f>IF(J41&gt;=$C$4,$D$4,
IF(J41=0,
IF(I41&gt;=$C$4,$D$4/4,0),0))</f>
        <v>0</v>
      </c>
      <c r="S41" s="12">
        <f>IF(O41&gt;=$C$5,$D$5,
IF(J41=0,
IF(I41&gt;=$C$5,$D$5/4,0),0))</f>
        <v>0</v>
      </c>
      <c r="T41" s="12">
        <f>IF(K41&gt;=$C$6,($D$6+IF(OR((Q41*U41&gt;0),(Q41*S41&gt;0),(S41*U41&gt;0)),(K41-$C$6)/(IF(AC41&gt;0,1,3)),0)),
IF(K41=0,
IF(J41&gt;=$C$6,($D$6+IF(Q41*S41&gt;0,(J41-$C$6)/(IF(AC41&gt;0,1,3)),0))/4,0),0))</f>
        <v>12.260000000000002</v>
      </c>
      <c r="U41" s="12">
        <f>IF(P41&gt;=$C$7,$D$7,
IF(K41=0,
IF(I41&gt;=$C$7,$D$7/4,0),0))</f>
        <v>12</v>
      </c>
      <c r="V41" s="12">
        <f>IF(L41&gt;=$C$8,($D$8+IF(OR((Q41*U41&gt;0),(Q41*S41&gt;0),(S41*U41&gt;0)),(L41-$C$8)/(IF(AC41&gt;0,1,3)),0)),
IF(L41=0,
IF(K41&gt;=$C$8,($D$8+IF(OR((Q41*U41&gt;0),(Q41*S41&gt;0),(S41*U41&gt;0)),(K41-$C$8)/(IF(AC41&gt;0,1,3)),0))/4,0),0))</f>
        <v>32.380000000000003</v>
      </c>
      <c r="W41" s="12">
        <f>IF(N41&gt;=$C$9,$D$9,
IF(N41=0,
IF(M41&gt;=$C$9,$D$9/4,0),0))</f>
        <v>50</v>
      </c>
      <c r="X41" s="12">
        <f>IF(AND(Q41=$D$3,S41=$D$5,U41=$D$7,AC41=$D$15,
IF(J41&gt;0,(I41-J41),0)+
IF(K41&gt;0,(J41-K41),0)+
IF(L41&gt;0,(K41-L41),0)+
IF(M41&gt;0,(L41-M41),0)+
IF(N41&gt;0,(M41-N41),0)&gt;$C$10),$D$10,0)</f>
        <v>0</v>
      </c>
      <c r="Y41" s="12">
        <f>IF(
AND(OR((Q41*U41&gt;0),(Q41*S41&gt;0),(S41*U41&gt;0)),F41&lt;G41),$D$11,IF(
AND(OR((Q41*U41&gt;0),(Q41*S41&gt;0),(S41*U41&gt;0)),(F41=0)),$D$11/2,0))/(IF(AC41&gt;0,1,3))</f>
        <v>8</v>
      </c>
      <c r="Z41" s="12">
        <f>IF(AND(OR((Q41*U41&gt;0),(Q41*S41&gt;0),(S41*U41&gt;0)),F41&lt;((G41+H41)*0.6)),$D$12,0)/(IF(AC41&gt;0,1,3))</f>
        <v>50</v>
      </c>
      <c r="AA41" s="12">
        <f>IF(R41=0,IF(I41&lt;0,I41*$D$13)+IF(O41&lt;0,O41*$D$13)+IF(P41&lt;0,P41*$D$13),0)</f>
        <v>0</v>
      </c>
      <c r="AB41" s="12">
        <f>IFERROR((IF(AND((E41&gt;0),(E41&lt;$C$14)),$D$14,0)),0)/(IF(AC41&gt;0,1,3))</f>
        <v>0</v>
      </c>
      <c r="AC41" s="12">
        <f>IF(D41&gt;$C$15,$D$15,0)</f>
        <v>10</v>
      </c>
      <c r="AD41" s="12">
        <f>IF(AND(Q41=$D$3,S41=$D$5,U41=$D$7),$D$16+(K41-$C$16)/(IF(AC41&gt;0,1,3)),0)/2</f>
        <v>0</v>
      </c>
      <c r="AE41" s="12">
        <f>IF(AND(Q41=$D$3,S41=$D$5),$D$17+(J41-$C$17)/(IF(AC41&gt;0,1,3)),0)/3</f>
        <v>0</v>
      </c>
      <c r="AF41" s="12">
        <f>IF(AND(Q41=$D$3,S41=$D$5,U41=$D$7,V41&gt;$D$8),$D$18+(L41-$C$18)/(IF(AC41&gt;0,1,3)),0)</f>
        <v>0</v>
      </c>
      <c r="AG41" s="12">
        <f>100+100*(I41/100)</f>
        <v>130.51999999999998</v>
      </c>
      <c r="AH41" s="12">
        <f>(100+100*(J41/100))+(100+100*(J41/100))*(J41/100)</f>
        <v>139.428864</v>
      </c>
      <c r="AI41" s="12">
        <f>((100+100*(K41/100))+(100+100*(K41/100))*(K41/100))+((100+100*(K41/100))+(100+100*(K41/100))*(K41/100))*(K41/100)</f>
        <v>206.09893931760001</v>
      </c>
      <c r="AJ41" s="15">
        <f>SUM(Q41:AF41)</f>
        <v>209.64000000000001</v>
      </c>
    </row>
    <row r="42" spans="1:36" s="16" customFormat="1">
      <c r="A42" s="51" t="s">
        <v>21</v>
      </c>
      <c r="B42" s="45" t="s">
        <v>96</v>
      </c>
      <c r="C42" s="50">
        <f>SUM(Q42:AF42)/MAX($AJ$21:$AJ$102)*100</f>
        <v>45.218892964297247</v>
      </c>
      <c r="D42" s="45">
        <v>22</v>
      </c>
      <c r="E42" s="45">
        <v>1.58</v>
      </c>
      <c r="F42" s="45">
        <v>24.39</v>
      </c>
      <c r="G42" s="45">
        <v>29.06</v>
      </c>
      <c r="H42" s="45">
        <v>17.989999999999998</v>
      </c>
      <c r="I42" s="46">
        <v>34.76</v>
      </c>
      <c r="J42" s="46">
        <v>30.52</v>
      </c>
      <c r="K42" s="46">
        <v>20.100000000000001</v>
      </c>
      <c r="L42" s="46">
        <v>23.56</v>
      </c>
      <c r="M42" s="46">
        <v>33.520000000000003</v>
      </c>
      <c r="N42" s="46">
        <v>30.73</v>
      </c>
      <c r="O42" s="9">
        <f>IF(J42=0,0,(AH42-AG42)*(100/AG42))</f>
        <v>26.41340457108933</v>
      </c>
      <c r="P42" s="9">
        <f>IF(K42=0,0,(AI42-AH42)*(100/AH42))</f>
        <v>1.6892143465554226</v>
      </c>
      <c r="Q42" s="12">
        <f>IF(I42&gt;=$C$3,$D$3,0)</f>
        <v>35</v>
      </c>
      <c r="R42" s="12">
        <f>IF(J42&gt;=$C$4,$D$4,
IF(J42=0,
IF(I42&gt;=$C$4,$D$4/4,0),0))</f>
        <v>8</v>
      </c>
      <c r="S42" s="12">
        <f>IF(O42&gt;=$C$5,$D$5,
IF(J42=0,
IF(I42&gt;=$C$5,$D$5/4,0),0))</f>
        <v>12</v>
      </c>
      <c r="T42" s="12">
        <f>IF(K42&gt;=$C$6,($D$6+IF(OR((Q42*U42&gt;0),(Q42*S42&gt;0),(S42*U42&gt;0)),(K42-$C$6)/(IF(AC42&gt;0,1,3)),0)),
IF(K42=0,
IF(J42&gt;=$C$6,($D$6+IF(Q42*S42&gt;0,(J42-$C$6)/(IF(AC42&gt;0,1,3)),0))/4,0),0))</f>
        <v>0</v>
      </c>
      <c r="U42" s="12">
        <f>IF(P42&gt;=$C$7,$D$7,
IF(K42=0,
IF(I42&gt;=$C$7,$D$7/4,0),0))</f>
        <v>0</v>
      </c>
      <c r="V42" s="12">
        <f>IF(L42&gt;=$C$8,($D$8+IF(OR((Q42*U42&gt;0),(Q42*S42&gt;0),(S42*U42&gt;0)),(L42-$C$8)/(IF(AC42&gt;0,1,3)),0)),
IF(L42=0,
IF(K42&gt;=$C$8,($D$8+IF(OR((Q42*U42&gt;0),(Q42*S42&gt;0),(S42*U42&gt;0)),(K42-$C$8)/(IF(AC42&gt;0,1,3)),0))/4,0),0))</f>
        <v>20.56</v>
      </c>
      <c r="W42" s="12">
        <f>IF(N42&gt;=$C$9,$D$9,
IF(N42=0,
IF(M42&gt;=$C$9,$D$9/4,0),0))</f>
        <v>50</v>
      </c>
      <c r="X42" s="12">
        <f>IF(AND(Q42=$D$3,S42=$D$5,U42=$D$7,AC42=$D$15,
IF(J42&gt;0,(I42-J42),0)+
IF(K42&gt;0,(J42-K42),0)+
IF(L42&gt;0,(K42-L42),0)+
IF(M42&gt;0,(L42-M42),0)+
IF(N42&gt;0,(M42-N42),0)&gt;$C$10),$D$10,0)</f>
        <v>0</v>
      </c>
      <c r="Y42" s="12">
        <f>IF(
AND(OR((Q42*U42&gt;0),(Q42*S42&gt;0),(S42*U42&gt;0)),F42&lt;G42),$D$11,IF(
AND(OR((Q42*U42&gt;0),(Q42*S42&gt;0),(S42*U42&gt;0)),(F42=0)),$D$11/2,0))/(IF(AC42&gt;0,1,3))</f>
        <v>8</v>
      </c>
      <c r="Z42" s="12">
        <f>IF(AND(OR((Q42*U42&gt;0),(Q42*S42&gt;0),(S42*U42&gt;0)),F42&lt;((G42+H42)*0.6)),$D$12,0)/(IF(AC42&gt;0,1,3))</f>
        <v>50</v>
      </c>
      <c r="AA42" s="12">
        <f>IF(R42=0,IF(I42&lt;0,I42*$D$13)+IF(O42&lt;0,O42*$D$13)+IF(P42&lt;0,P42*$D$13),0)</f>
        <v>0</v>
      </c>
      <c r="AB42" s="12">
        <f>IFERROR((IF(AND((E42&gt;0),(E42&lt;$C$14)),$D$14,0)),0)/(IF(AC42&gt;0,1,3))</f>
        <v>0</v>
      </c>
      <c r="AC42" s="12">
        <f>IF(D42&gt;$C$15,$D$15,0)</f>
        <v>10</v>
      </c>
      <c r="AD42" s="12">
        <f>IF(AND(Q42=$D$3,S42=$D$5,U42=$D$7),$D$16+(K42-$C$16)/(IF(AC42&gt;0,1,3)),0)/2</f>
        <v>0</v>
      </c>
      <c r="AE42" s="12">
        <f>IF(AND(Q42=$D$3,S42=$D$5),$D$17+(J42-$C$17)/(IF(AC42&gt;0,1,3)),0)/3</f>
        <v>14.173333333333332</v>
      </c>
      <c r="AF42" s="12">
        <f>IF(AND(Q42=$D$3,S42=$D$5,U42=$D$7,V42&gt;$D$8),$D$18+(L42-$C$18)/(IF(AC42&gt;0,1,3)),0)</f>
        <v>0</v>
      </c>
      <c r="AG42" s="12">
        <f>100+100*(I42/100)</f>
        <v>134.76</v>
      </c>
      <c r="AH42" s="12">
        <f>(100+100*(J42/100))+(100+100*(J42/100))*(J42/100)</f>
        <v>170.35470399999997</v>
      </c>
      <c r="AI42" s="12">
        <f>((100+100*(K42/100))+(100+100*(K42/100))*(K42/100))+((100+100*(K42/100))+(100+100*(K42/100))*(K42/100))*(K42/100)</f>
        <v>173.23236009999999</v>
      </c>
      <c r="AJ42" s="15">
        <f>SUM(Q42:AF42)</f>
        <v>207.73333333333335</v>
      </c>
    </row>
    <row r="43" spans="1:36" s="15" customFormat="1">
      <c r="A43" s="53" t="s">
        <v>67</v>
      </c>
      <c r="B43" s="45" t="s">
        <v>107</v>
      </c>
      <c r="C43" s="50">
        <f>SUM(Q43:AF43)/MAX($AJ$21:$AJ$102)*100</f>
        <v>44.434528020548761</v>
      </c>
      <c r="D43" s="45">
        <v>5.0999999999999996</v>
      </c>
      <c r="E43" s="45">
        <v>1</v>
      </c>
      <c r="F43" s="45">
        <v>20</v>
      </c>
      <c r="G43" s="45">
        <v>24</v>
      </c>
      <c r="H43" s="45">
        <v>6</v>
      </c>
      <c r="I43" s="46">
        <v>27.32</v>
      </c>
      <c r="J43" s="46">
        <v>30</v>
      </c>
      <c r="K43" s="46">
        <v>32.46</v>
      </c>
      <c r="L43" s="46">
        <v>24.22</v>
      </c>
      <c r="M43" s="46">
        <v>25</v>
      </c>
      <c r="N43" s="46">
        <v>12.7</v>
      </c>
      <c r="O43" s="9">
        <f>IF(J43=0,0,(AH43-AG43)*(100/AG43))</f>
        <v>32.736412189758099</v>
      </c>
      <c r="P43" s="9">
        <f>IF(K43=0,0,(AI43-AH43)*(100/AH43))</f>
        <v>37.520533191479309</v>
      </c>
      <c r="Q43" s="12">
        <f>IF(I43&gt;=$C$3,$D$3,0)</f>
        <v>35</v>
      </c>
      <c r="R43" s="12">
        <f>IF(J43&gt;=$C$4,$D$4,
IF(J43=0,
IF(I43&gt;=$C$4,$D$4/4,0),0))</f>
        <v>8</v>
      </c>
      <c r="S43" s="12">
        <f>IF(O43&gt;=$C$5,$D$5,
IF(J43=0,
IF(I43&gt;=$C$5,$D$5/4,0),0))</f>
        <v>12</v>
      </c>
      <c r="T43" s="12">
        <f>IF(K43&gt;=$C$6,($D$6+IF(OR((Q43*U43&gt;0),(Q43*S43&gt;0),(S43*U43&gt;0)),(K43-$C$6)/(IF(AC43&gt;0,1,3)),0)),
IF(K43=0,
IF(J43&gt;=$C$6,($D$6+IF(Q43*S43&gt;0,(J43-$C$6)/(IF(AC43&gt;0,1,3)),0))/4,0),0))</f>
        <v>17.46</v>
      </c>
      <c r="U43" s="12">
        <f>IF(P43&gt;=$C$7,$D$7,
IF(K43=0,
IF(I43&gt;=$C$7,$D$7/4,0),0))</f>
        <v>12</v>
      </c>
      <c r="V43" s="12">
        <f>IF(L43&gt;=$C$8,($D$8+IF(OR((Q43*U43&gt;0),(Q43*S43&gt;0),(S43*U43&gt;0)),(L43-$C$8)/(IF(AC43&gt;0,1,3)),0)),
IF(L43=0,
IF(K43&gt;=$C$8,($D$8+IF(OR((Q43*U43&gt;0),(Q43*S43&gt;0),(S43*U43&gt;0)),(K43-$C$8)/(IF(AC43&gt;0,1,3)),0))/4,0),0))</f>
        <v>21.22</v>
      </c>
      <c r="W43" s="12">
        <f>IF(N43&gt;=$C$9,$D$9,
IF(N43=0,
IF(M43&gt;=$C$9,$D$9/4,0),0))</f>
        <v>0</v>
      </c>
      <c r="X43" s="12">
        <f>IF(AND(Q43=$D$3,S43=$D$5,U43=$D$7,AC43=$D$15,
IF(J43&gt;0,(I43-J43),0)+
IF(K43&gt;0,(J43-K43),0)+
IF(L43&gt;0,(K43-L43),0)+
IF(M43&gt;0,(L43-M43),0)+
IF(N43&gt;0,(M43-N43),0)&gt;$C$10),$D$10,0)</f>
        <v>8</v>
      </c>
      <c r="Y43" s="12">
        <f>IF(
AND(OR((Q43*U43&gt;0),(Q43*S43&gt;0),(S43*U43&gt;0)),F43&lt;G43),$D$11,IF(
AND(OR((Q43*U43&gt;0),(Q43*S43&gt;0),(S43*U43&gt;0)),(F43=0)),$D$11/2,0))/(IF(AC43&gt;0,1,3))</f>
        <v>8</v>
      </c>
      <c r="Z43" s="12">
        <f>IF(AND(OR((Q43*U43&gt;0),(Q43*S43&gt;0),(S43*U43&gt;0)),F43&lt;((G43+H43)*0.6)),$D$12,0)/(IF(AC43&gt;0,1,3))</f>
        <v>0</v>
      </c>
      <c r="AA43" s="12">
        <f>IF(R43=0,IF(I43&lt;0,I43*$D$13)+IF(O43&lt;0,O43*$D$13)+IF(P43&lt;0,P43*$D$13),0)</f>
        <v>0</v>
      </c>
      <c r="AB43" s="12">
        <f>IFERROR((IF(AND((E43&gt;0),(E43&lt;$C$14)),$D$14,0)),0)/(IF(AC43&gt;0,1,3))</f>
        <v>0</v>
      </c>
      <c r="AC43" s="12">
        <f>IF(D43&gt;$C$15,$D$15,0)</f>
        <v>10</v>
      </c>
      <c r="AD43" s="12">
        <f>IF(AND(Q43=$D$3,S43=$D$5,U43=$D$7),$D$16+(K43-$C$16)/(IF(AC43&gt;0,1,3)),0)/2</f>
        <v>22.23</v>
      </c>
      <c r="AE43" s="12">
        <f>IF(AND(Q43=$D$3,S43=$D$5),$D$17+(J43-$C$17)/(IF(AC43&gt;0,1,3)),0)/3</f>
        <v>14</v>
      </c>
      <c r="AF43" s="12">
        <f>IF(AND(Q43=$D$3,S43=$D$5,U43=$D$7,V43&gt;$D$8),$D$18+(L43-$C$18)/(IF(AC43&gt;0,1,3)),0)</f>
        <v>36.22</v>
      </c>
      <c r="AG43" s="12">
        <f>100+100*(I43/100)</f>
        <v>127.32</v>
      </c>
      <c r="AH43" s="12">
        <f>(100+100*(J43/100))+(100+100*(J43/100))*(J43/100)</f>
        <v>169</v>
      </c>
      <c r="AI43" s="12">
        <f>((100+100*(K43/100))+(100+100*(K43/100))*(K43/100))+((100+100*(K43/100))+(100+100*(K43/100))*(K43/100))*(K43/100)</f>
        <v>232.40970109360003</v>
      </c>
      <c r="AJ43" s="15">
        <f>SUM(Q43:AF43)</f>
        <v>204.13</v>
      </c>
    </row>
    <row r="44" spans="1:36" s="15" customFormat="1">
      <c r="A44" s="51" t="s">
        <v>31</v>
      </c>
      <c r="B44" s="45" t="s">
        <v>97</v>
      </c>
      <c r="C44" s="50">
        <f>SUM(Q44:AF44)/MAX($AJ$21:$AJ$102)*100</f>
        <v>43.587762165456738</v>
      </c>
      <c r="D44" s="45">
        <v>281</v>
      </c>
      <c r="E44" s="45">
        <v>0.68</v>
      </c>
      <c r="F44" s="45">
        <v>14.48</v>
      </c>
      <c r="G44" s="45">
        <v>16.09</v>
      </c>
      <c r="H44" s="45">
        <v>11.18</v>
      </c>
      <c r="I44" s="46">
        <v>25.25</v>
      </c>
      <c r="J44" s="46">
        <v>35.97</v>
      </c>
      <c r="K44" s="46">
        <v>27.57</v>
      </c>
      <c r="L44" s="46">
        <v>31.68</v>
      </c>
      <c r="M44" s="46">
        <v>27.24</v>
      </c>
      <c r="N44" s="46">
        <v>19.77</v>
      </c>
      <c r="O44" s="9">
        <f>IF(J44=0,0,(AH44-AG44)*(100/AG44))</f>
        <v>47.607512175648687</v>
      </c>
      <c r="P44" s="9">
        <f>IF(K44=0,0,(AI44-AH44)*(100/AH44))</f>
        <v>12.294754878218361</v>
      </c>
      <c r="Q44" s="12">
        <f>IF(I44&gt;=$C$3,$D$3,0)</f>
        <v>35</v>
      </c>
      <c r="R44" s="12">
        <f>IF(J44&gt;=$C$4,$D$4,
IF(J44=0,
IF(I44&gt;=$C$4,$D$4/4,0),0))</f>
        <v>8</v>
      </c>
      <c r="S44" s="12">
        <f>IF(O44&gt;=$C$5,$D$5,
IF(J44=0,
IF(I44&gt;=$C$5,$D$5/4,0),0))</f>
        <v>12</v>
      </c>
      <c r="T44" s="12">
        <f>IF(K44&gt;=$C$6,($D$6+IF(OR((Q44*U44&gt;0),(Q44*S44&gt;0),(S44*U44&gt;0)),(K44-$C$6)/(IF(AC44&gt;0,1,3)),0)),
IF(K44=0,
IF(J44&gt;=$C$6,($D$6+IF(Q44*S44&gt;0,(J44-$C$6)/(IF(AC44&gt;0,1,3)),0))/4,0),0))</f>
        <v>12.57</v>
      </c>
      <c r="U44" s="12">
        <f>IF(P44&gt;=$C$7,$D$7,
IF(K44=0,
IF(I44&gt;=$C$7,$D$7/4,0),0))</f>
        <v>0</v>
      </c>
      <c r="V44" s="12">
        <f>IF(L44&gt;=$C$8,($D$8+IF(OR((Q44*U44&gt;0),(Q44*S44&gt;0),(S44*U44&gt;0)),(L44-$C$8)/(IF(AC44&gt;0,1,3)),0)),
IF(L44=0,
IF(K44&gt;=$C$8,($D$8+IF(OR((Q44*U44&gt;0),(Q44*S44&gt;0),(S44*U44&gt;0)),(K44-$C$8)/(IF(AC44&gt;0,1,3)),0))/4,0),0))</f>
        <v>28.68</v>
      </c>
      <c r="W44" s="12">
        <f>IF(N44&gt;=$C$9,$D$9,
IF(N44=0,
IF(M44&gt;=$C$9,$D$9/4,0),0))</f>
        <v>0</v>
      </c>
      <c r="X44" s="12">
        <f>IF(AND(Q44=$D$3,S44=$D$5,U44=$D$7,AC44=$D$15,
IF(J44&gt;0,(I44-J44),0)+
IF(K44&gt;0,(J44-K44),0)+
IF(L44&gt;0,(K44-L44),0)+
IF(M44&gt;0,(L44-M44),0)+
IF(N44&gt;0,(M44-N44),0)&gt;$C$10),$D$10,0)</f>
        <v>0</v>
      </c>
      <c r="Y44" s="12">
        <f>IF(
AND(OR((Q44*U44&gt;0),(Q44*S44&gt;0),(S44*U44&gt;0)),F44&lt;G44),$D$11,IF(
AND(OR((Q44*U44&gt;0),(Q44*S44&gt;0),(S44*U44&gt;0)),(F44=0)),$D$11/2,0))/(IF(AC44&gt;0,1,3))</f>
        <v>8</v>
      </c>
      <c r="Z44" s="12">
        <f>IF(AND(OR((Q44*U44&gt;0),(Q44*S44&gt;0),(S44*U44&gt;0)),F44&lt;((G44+H44)*0.6)),$D$12,0)/(IF(AC44&gt;0,1,3))</f>
        <v>50</v>
      </c>
      <c r="AA44" s="12">
        <f>IF(R44=0,IF(I44&lt;0,I44*$D$13)+IF(O44&lt;0,O44*$D$13)+IF(P44&lt;0,P44*$D$13),0)</f>
        <v>0</v>
      </c>
      <c r="AB44" s="12">
        <f>IFERROR((IF(AND((E44&gt;0),(E44&lt;$C$14)),$D$14,0)),0)/(IF(AC44&gt;0,1,3))</f>
        <v>20</v>
      </c>
      <c r="AC44" s="12">
        <f>IF(D44&gt;$C$15,$D$15,0)</f>
        <v>10</v>
      </c>
      <c r="AD44" s="12">
        <f>IF(AND(Q44=$D$3,S44=$D$5,U44=$D$7),$D$16+(K44-$C$16)/(IF(AC44&gt;0,1,3)),0)/2</f>
        <v>0</v>
      </c>
      <c r="AE44" s="12">
        <f>IF(AND(Q44=$D$3,S44=$D$5),$D$17+(J44-$C$17)/(IF(AC44&gt;0,1,3)),0)/3</f>
        <v>15.99</v>
      </c>
      <c r="AF44" s="12">
        <f>IF(AND(Q44=$D$3,S44=$D$5,U44=$D$7,V44&gt;$D$8),$D$18+(L44-$C$18)/(IF(AC44&gt;0,1,3)),0)</f>
        <v>0</v>
      </c>
      <c r="AG44" s="12">
        <f>100+100*(I44/100)</f>
        <v>125.25</v>
      </c>
      <c r="AH44" s="12">
        <f>(100+100*(J44/100))+(100+100*(J44/100))*(J44/100)</f>
        <v>184.87840899999998</v>
      </c>
      <c r="AI44" s="12">
        <f>((100+100*(K44/100))+(100+100*(K44/100))*(K44/100))+((100+100*(K44/100))+(100+100*(K44/100))*(K44/100))*(K44/100)</f>
        <v>207.60875620929997</v>
      </c>
      <c r="AJ44" s="15">
        <f>SUM(Q44:AF44)</f>
        <v>200.24</v>
      </c>
    </row>
    <row r="45" spans="1:36" s="15" customFormat="1">
      <c r="A45" s="51" t="s">
        <v>9</v>
      </c>
      <c r="B45" s="45" t="s">
        <v>90</v>
      </c>
      <c r="C45" s="50">
        <f>SUM(Q45:AF45)/MAX($AJ$21:$AJ$102)*100</f>
        <v>41.484996571577831</v>
      </c>
      <c r="D45" s="45">
        <v>185.1</v>
      </c>
      <c r="E45" s="45">
        <v>1.31</v>
      </c>
      <c r="F45" s="47">
        <v>28.84</v>
      </c>
      <c r="G45" s="45">
        <v>43.59</v>
      </c>
      <c r="H45" s="45">
        <v>28.29</v>
      </c>
      <c r="I45" s="46">
        <v>8.65</v>
      </c>
      <c r="J45" s="46">
        <v>17.899999999999999</v>
      </c>
      <c r="K45" s="46">
        <v>33.1</v>
      </c>
      <c r="L45" s="46">
        <v>33.479999999999997</v>
      </c>
      <c r="M45" s="46">
        <v>34.56</v>
      </c>
      <c r="N45" s="46">
        <v>28.44</v>
      </c>
      <c r="O45" s="9">
        <f>IF(J45=0,0,(AH45-AG45)*(100/AG45))</f>
        <v>27.937505752416001</v>
      </c>
      <c r="P45" s="9">
        <f>IF(K45=0,0,(AI45-AH45)*(100/AH45))</f>
        <v>69.631521012689532</v>
      </c>
      <c r="Q45" s="12">
        <f>IF(I45&gt;=$C$3,$D$3,0)</f>
        <v>0</v>
      </c>
      <c r="R45" s="12">
        <f>IF(J45&gt;=$C$4,$D$4,
IF(J45=0,
IF(I45&gt;=$C$4,$D$4/4,0),0))</f>
        <v>0</v>
      </c>
      <c r="S45" s="12">
        <f>IF(O45&gt;=$C$5,$D$5,
IF(J45=0,
IF(I45&gt;=$C$5,$D$5/4,0),0))</f>
        <v>12</v>
      </c>
      <c r="T45" s="12">
        <f>IF(K45&gt;=$C$6,($D$6+IF(OR((Q45*U45&gt;0),(Q45*S45&gt;0),(S45*U45&gt;0)),(K45-$C$6)/(IF(AC45&gt;0,1,3)),0)),
IF(K45=0,
IF(J45&gt;=$C$6,($D$6+IF(Q45*S45&gt;0,(J45-$C$6)/(IF(AC45&gt;0,1,3)),0))/4,0),0))</f>
        <v>18.100000000000001</v>
      </c>
      <c r="U45" s="12">
        <f>IF(P45&gt;=$C$7,$D$7,
IF(K45=0,
IF(I45&gt;=$C$7,$D$7/4,0),0))</f>
        <v>12</v>
      </c>
      <c r="V45" s="12">
        <f>IF(L45&gt;=$C$8,($D$8+IF(OR((Q45*U45&gt;0),(Q45*S45&gt;0),(S45*U45&gt;0)),(L45-$C$8)/(IF(AC45&gt;0,1,3)),0)),
IF(L45=0,
IF(K45&gt;=$C$8,($D$8+IF(OR((Q45*U45&gt;0),(Q45*S45&gt;0),(S45*U45&gt;0)),(K45-$C$8)/(IF(AC45&gt;0,1,3)),0))/4,0),0))</f>
        <v>30.479999999999997</v>
      </c>
      <c r="W45" s="12">
        <f>IF(N45&gt;=$C$9,$D$9,
IF(N45=0,
IF(M45&gt;=$C$9,$D$9/4,0),0))</f>
        <v>50</v>
      </c>
      <c r="X45" s="12">
        <f>IF(AND(Q45=$D$3,S45=$D$5,U45=$D$7,AC45=$D$15,
IF(J45&gt;0,(I45-J45),0)+
IF(K45&gt;0,(J45-K45),0)+
IF(L45&gt;0,(K45-L45),0)+
IF(M45&gt;0,(L45-M45),0)+
IF(N45&gt;0,(M45-N45),0)&gt;$C$10),$D$10,0)</f>
        <v>0</v>
      </c>
      <c r="Y45" s="12">
        <f>IF(
AND(OR((Q45*U45&gt;0),(Q45*S45&gt;0),(S45*U45&gt;0)),F45&lt;G45),$D$11,IF(
AND(OR((Q45*U45&gt;0),(Q45*S45&gt;0),(S45*U45&gt;0)),(F45=0)),$D$11/2,0))/(IF(AC45&gt;0,1,3))</f>
        <v>8</v>
      </c>
      <c r="Z45" s="12">
        <f>IF(AND(OR((Q45*U45&gt;0),(Q45*S45&gt;0),(S45*U45&gt;0)),F45&lt;((G45+H45)*0.6)),$D$12,0)/(IF(AC45&gt;0,1,3))</f>
        <v>50</v>
      </c>
      <c r="AA45" s="12">
        <f>IF(R45=0,IF(I45&lt;0,I45*$D$13)+IF(O45&lt;0,O45*$D$13)+IF(P45&lt;0,P45*$D$13),0)</f>
        <v>0</v>
      </c>
      <c r="AB45" s="12">
        <f>IFERROR((IF(AND((E45&gt;0),(E45&lt;$C$14)),$D$14,0)),0)/(IF(AC45&gt;0,1,3))</f>
        <v>0</v>
      </c>
      <c r="AC45" s="12">
        <f>IF(D45&gt;$C$15,$D$15,0)</f>
        <v>10</v>
      </c>
      <c r="AD45" s="12">
        <f>IF(AND(Q45=$D$3,S45=$D$5,U45=$D$7),$D$16+(K45-$C$16)/(IF(AC45&gt;0,1,3)),0)/2</f>
        <v>0</v>
      </c>
      <c r="AE45" s="12">
        <f>IF(AND(Q45=$D$3,S45=$D$5),$D$17+(J45-$C$17)/(IF(AC45&gt;0,1,3)),0)/3</f>
        <v>0</v>
      </c>
      <c r="AF45" s="12">
        <f>IF(AND(Q45=$D$3,S45=$D$5,U45=$D$7,V45&gt;$D$8),$D$18+(L45-$C$18)/(IF(AC45&gt;0,1,3)),0)</f>
        <v>0</v>
      </c>
      <c r="AG45" s="12">
        <f>100+100*(I45/100)</f>
        <v>108.65</v>
      </c>
      <c r="AH45" s="12">
        <f>(100+100*(J45/100))+(100+100*(J45/100))*(J45/100)</f>
        <v>139.00409999999999</v>
      </c>
      <c r="AI45" s="12">
        <f>((100+100*(K45/100))+(100+100*(K45/100))*(K45/100))+((100+100*(K45/100))+(100+100*(K45/100))*(K45/100))*(K45/100)</f>
        <v>235.79476909999997</v>
      </c>
      <c r="AJ45" s="15">
        <f>SUM(Q45:AF45)</f>
        <v>190.57999999999998</v>
      </c>
    </row>
    <row r="46" spans="1:36" s="15" customFormat="1">
      <c r="A46" s="53" t="s">
        <v>68</v>
      </c>
      <c r="B46" s="45" t="s">
        <v>107</v>
      </c>
      <c r="C46" s="50">
        <f>SUM(Q46:AF46)/MAX($AJ$21:$AJ$102)*100</f>
        <v>40.193442825164972</v>
      </c>
      <c r="D46" s="45">
        <v>5.0999999999999996</v>
      </c>
      <c r="E46" s="45">
        <v>1</v>
      </c>
      <c r="F46" s="45">
        <v>16</v>
      </c>
      <c r="G46" s="45">
        <v>24</v>
      </c>
      <c r="H46" s="45">
        <v>6</v>
      </c>
      <c r="I46" s="46">
        <v>27.11</v>
      </c>
      <c r="J46" s="46">
        <v>26</v>
      </c>
      <c r="K46" s="46">
        <v>25.32</v>
      </c>
      <c r="L46" s="46">
        <v>15</v>
      </c>
      <c r="M46" s="46">
        <v>18.5</v>
      </c>
      <c r="N46" s="46">
        <v>6.67</v>
      </c>
      <c r="O46" s="9">
        <f>IF(J46=0,0,(AH46-AG46)*(100/AG46))</f>
        <v>24.899693179136175</v>
      </c>
      <c r="P46" s="9">
        <f>IF(K46=0,0,(AI46-AH46)*(100/AH46))</f>
        <v>23.970989718316954</v>
      </c>
      <c r="Q46" s="12">
        <f>IF(I46&gt;=$C$3,$D$3,0)</f>
        <v>35</v>
      </c>
      <c r="R46" s="12">
        <f>IF(J46&gt;=$C$4,$D$4,
IF(J46=0,
IF(I46&gt;=$C$4,$D$4/4,0),0))</f>
        <v>8</v>
      </c>
      <c r="S46" s="12">
        <f>IF(O46&gt;=$C$5,$D$5,
IF(J46=0,
IF(I46&gt;=$C$5,$D$5/4,0),0))</f>
        <v>12</v>
      </c>
      <c r="T46" s="12">
        <f>IF(K46&gt;=$C$6,($D$6+IF(OR((Q46*U46&gt;0),(Q46*S46&gt;0),(S46*U46&gt;0)),(K46-$C$6)/(IF(AC46&gt;0,1,3)),0)),
IF(K46=0,
IF(J46&gt;=$C$6,($D$6+IF(Q46*S46&gt;0,(J46-$C$6)/(IF(AC46&gt;0,1,3)),0))/4,0),0))</f>
        <v>10.32</v>
      </c>
      <c r="U46" s="12">
        <f>IF(P46&gt;=$C$7,$D$7,
IF(K46=0,
IF(I46&gt;=$C$7,$D$7/4,0),0))</f>
        <v>12</v>
      </c>
      <c r="V46" s="12">
        <f>IF(L46&gt;=$C$8,($D$8+IF(OR((Q46*U46&gt;0),(Q46*S46&gt;0),(S46*U46&gt;0)),(L46-$C$8)/(IF(AC46&gt;0,1,3)),0)),
IF(L46=0,
IF(K46&gt;=$C$8,($D$8+IF(OR((Q46*U46&gt;0),(Q46*S46&gt;0),(S46*U46&gt;0)),(K46-$C$8)/(IF(AC46&gt;0,1,3)),0))/4,0),0))</f>
        <v>0</v>
      </c>
      <c r="W46" s="12">
        <f>IF(N46&gt;=$C$9,$D$9,
IF(N46=0,
IF(M46&gt;=$C$9,$D$9/4,0),0))</f>
        <v>0</v>
      </c>
      <c r="X46" s="12">
        <f>IF(AND(Q46=$D$3,S46=$D$5,U46=$D$7,AC46=$D$15,
IF(J46&gt;0,(I46-J46),0)+
IF(K46&gt;0,(J46-K46),0)+
IF(L46&gt;0,(K46-L46),0)+
IF(M46&gt;0,(L46-M46),0)+
IF(N46&gt;0,(M46-N46),0)&gt;$C$10),$D$10,0)</f>
        <v>8</v>
      </c>
      <c r="Y46" s="12">
        <f>IF(
AND(OR((Q46*U46&gt;0),(Q46*S46&gt;0),(S46*U46&gt;0)),F46&lt;G46),$D$11,IF(
AND(OR((Q46*U46&gt;0),(Q46*S46&gt;0),(S46*U46&gt;0)),(F46=0)),$D$11/2,0))/(IF(AC46&gt;0,1,3))</f>
        <v>8</v>
      </c>
      <c r="Z46" s="12">
        <f>IF(AND(OR((Q46*U46&gt;0),(Q46*S46&gt;0),(S46*U46&gt;0)),F46&lt;((G46+H46)*0.6)),$D$12,0)/(IF(AC46&gt;0,1,3))</f>
        <v>50</v>
      </c>
      <c r="AA46" s="12">
        <f>IF(R46=0,IF(I46&lt;0,I46*$D$13)+IF(O46&lt;0,O46*$D$13)+IF(P46&lt;0,P46*$D$13),0)</f>
        <v>0</v>
      </c>
      <c r="AB46" s="12">
        <f>IFERROR((IF(AND((E46&gt;0),(E46&lt;$C$14)),$D$14,0)),0)/(IF(AC46&gt;0,1,3))</f>
        <v>0</v>
      </c>
      <c r="AC46" s="12">
        <f>IF(D46&gt;$C$15,$D$15,0)</f>
        <v>10</v>
      </c>
      <c r="AD46" s="12">
        <f>IF(AND(Q46=$D$3,S46=$D$5,U46=$D$7),$D$16+(K46-$C$16)/(IF(AC46&gt;0,1,3)),0)/2</f>
        <v>18.66</v>
      </c>
      <c r="AE46" s="12">
        <f>IF(AND(Q46=$D$3,S46=$D$5),$D$17+(J46-$C$17)/(IF(AC46&gt;0,1,3)),0)/3</f>
        <v>12.666666666666666</v>
      </c>
      <c r="AF46" s="12">
        <f>IF(AND(Q46=$D$3,S46=$D$5,U46=$D$7,V46&gt;$D$8),$D$18+(L46-$C$18)/(IF(AC46&gt;0,1,3)),0)</f>
        <v>0</v>
      </c>
      <c r="AG46" s="12">
        <f>100+100*(I46/100)</f>
        <v>127.11</v>
      </c>
      <c r="AH46" s="12">
        <f>(100+100*(J46/100))+(100+100*(J46/100))*(J46/100)</f>
        <v>158.76</v>
      </c>
      <c r="AI46" s="12">
        <f>((100+100*(K46/100))+(100+100*(K46/100))*(K46/100))+((100+100*(K46/100))+(100+100*(K46/100))*(K46/100))*(K46/100)</f>
        <v>196.81634327679998</v>
      </c>
      <c r="AJ46" s="15">
        <f>SUM(Q46:AF46)</f>
        <v>184.64666666666665</v>
      </c>
    </row>
    <row r="47" spans="1:36" s="15" customFormat="1">
      <c r="A47" s="51" t="s">
        <v>42</v>
      </c>
      <c r="B47" s="45" t="s">
        <v>98</v>
      </c>
      <c r="C47" s="50">
        <f>SUM(Q47:AF47)/MAX($AJ$21:$AJ$102)*100</f>
        <v>39.863298468638099</v>
      </c>
      <c r="D47" s="45">
        <v>65.900000000000006</v>
      </c>
      <c r="E47" s="45">
        <v>0.78</v>
      </c>
      <c r="F47" s="45">
        <v>15.56</v>
      </c>
      <c r="G47" s="45">
        <v>22.21</v>
      </c>
      <c r="H47" s="45">
        <v>13.53</v>
      </c>
      <c r="I47" s="46">
        <v>34.49</v>
      </c>
      <c r="J47" s="46">
        <v>16.89</v>
      </c>
      <c r="K47" s="46">
        <v>33</v>
      </c>
      <c r="L47" s="46">
        <v>33.130000000000003</v>
      </c>
      <c r="M47" s="46">
        <v>31.64</v>
      </c>
      <c r="N47" s="46">
        <v>21.21</v>
      </c>
      <c r="O47" s="9">
        <f>IF(J47=0,0,(AH47-AG47)*(100/AG47))</f>
        <v>1.5932195702282657</v>
      </c>
      <c r="P47" s="9">
        <f>IF(K47=0,0,(AI47-AH47)*(100/AH47))</f>
        <v>72.186939027584728</v>
      </c>
      <c r="Q47" s="12">
        <f>IF(I47&gt;=$C$3,$D$3,0)</f>
        <v>35</v>
      </c>
      <c r="R47" s="12">
        <f>IF(J47&gt;=$C$4,$D$4,
IF(J47=0,
IF(I47&gt;=$C$4,$D$4/4,0),0))</f>
        <v>0</v>
      </c>
      <c r="S47" s="12">
        <f>IF(O47&gt;=$C$5,$D$5,
IF(J47=0,
IF(I47&gt;=$C$5,$D$5/4,0),0))</f>
        <v>0</v>
      </c>
      <c r="T47" s="12">
        <f>IF(K47&gt;=$C$6,($D$6+IF(OR((Q47*U47&gt;0),(Q47*S47&gt;0),(S47*U47&gt;0)),(K47-$C$6)/(IF(AC47&gt;0,1,3)),0)),
IF(K47=0,
IF(J47&gt;=$C$6,($D$6+IF(Q47*S47&gt;0,(J47-$C$6)/(IF(AC47&gt;0,1,3)),0))/4,0),0))</f>
        <v>18</v>
      </c>
      <c r="U47" s="12">
        <f>IF(P47&gt;=$C$7,$D$7,
IF(K47=0,
IF(I47&gt;=$C$7,$D$7/4,0),0))</f>
        <v>12</v>
      </c>
      <c r="V47" s="12">
        <f>IF(L47&gt;=$C$8,($D$8+IF(OR((Q47*U47&gt;0),(Q47*S47&gt;0),(S47*U47&gt;0)),(L47-$C$8)/(IF(AC47&gt;0,1,3)),0)),
IF(L47=0,
IF(K47&gt;=$C$8,($D$8+IF(OR((Q47*U47&gt;0),(Q47*S47&gt;0),(S47*U47&gt;0)),(K47-$C$8)/(IF(AC47&gt;0,1,3)),0))/4,0),0))</f>
        <v>30.130000000000003</v>
      </c>
      <c r="W47" s="12">
        <f>IF(N47&gt;=$C$9,$D$9,
IF(N47=0,
IF(M47&gt;=$C$9,$D$9/4,0),0))</f>
        <v>0</v>
      </c>
      <c r="X47" s="12">
        <f>IF(AND(Q47=$D$3,S47=$D$5,U47=$D$7,AC47=$D$15,
IF(J47&gt;0,(I47-J47),0)+
IF(K47&gt;0,(J47-K47),0)+
IF(L47&gt;0,(K47-L47),0)+
IF(M47&gt;0,(L47-M47),0)+
IF(N47&gt;0,(M47-N47),0)&gt;$C$10),$D$10,0)</f>
        <v>0</v>
      </c>
      <c r="Y47" s="12">
        <f>IF(
AND(OR((Q47*U47&gt;0),(Q47*S47&gt;0),(S47*U47&gt;0)),F47&lt;G47),$D$11,IF(
AND(OR((Q47*U47&gt;0),(Q47*S47&gt;0),(S47*U47&gt;0)),(F47=0)),$D$11/2,0))/(IF(AC47&gt;0,1,3))</f>
        <v>8</v>
      </c>
      <c r="Z47" s="12">
        <f>IF(AND(OR((Q47*U47&gt;0),(Q47*S47&gt;0),(S47*U47&gt;0)),F47&lt;((G47+H47)*0.6)),$D$12,0)/(IF(AC47&gt;0,1,3))</f>
        <v>50</v>
      </c>
      <c r="AA47" s="12">
        <f>IF(R47=0,IF(I47&lt;0,I47*$D$13)+IF(O47&lt;0,O47*$D$13)+IF(P47&lt;0,P47*$D$13),0)</f>
        <v>0</v>
      </c>
      <c r="AB47" s="12">
        <f>IFERROR((IF(AND((E47&gt;0),(E47&lt;$C$14)),$D$14,0)),0)/(IF(AC47&gt;0,1,3))</f>
        <v>20</v>
      </c>
      <c r="AC47" s="12">
        <f>IF(D47&gt;$C$15,$D$15,0)</f>
        <v>10</v>
      </c>
      <c r="AD47" s="12">
        <f>IF(AND(Q47=$D$3,S47=$D$5,U47=$D$7),$D$16+(K47-$C$16)/(IF(AC47&gt;0,1,3)),0)/2</f>
        <v>0</v>
      </c>
      <c r="AE47" s="12">
        <f>IF(AND(Q47=$D$3,S47=$D$5),$D$17+(J47-$C$17)/(IF(AC47&gt;0,1,3)),0)/3</f>
        <v>0</v>
      </c>
      <c r="AF47" s="12">
        <f>IF(AND(Q47=$D$3,S47=$D$5,U47=$D$7,V47&gt;$D$8),$D$18+(L47-$C$18)/(IF(AC47&gt;0,1,3)),0)</f>
        <v>0</v>
      </c>
      <c r="AG47" s="12">
        <f>100+100*(I47/100)</f>
        <v>134.49</v>
      </c>
      <c r="AH47" s="12">
        <f>(100+100*(J47/100))+(100+100*(J47/100))*(J47/100)</f>
        <v>136.632721</v>
      </c>
      <c r="AI47" s="12">
        <f>((100+100*(K47/100))+(100+100*(K47/100))*(K47/100))+((100+100*(K47/100))+(100+100*(K47/100))*(K47/100))*(K47/100)</f>
        <v>235.26369999999997</v>
      </c>
      <c r="AJ47" s="15">
        <f>SUM(Q47:AF47)</f>
        <v>183.13</v>
      </c>
    </row>
    <row r="48" spans="1:36" s="15" customFormat="1">
      <c r="A48" s="51" t="s">
        <v>50</v>
      </c>
      <c r="B48" s="45" t="s">
        <v>91</v>
      </c>
      <c r="C48" s="50">
        <f>SUM(Q48:AF48)/MAX($AJ$21:$AJ$102)*100</f>
        <v>36.847022328652159</v>
      </c>
      <c r="D48" s="45">
        <v>10.1</v>
      </c>
      <c r="E48" s="45">
        <v>1.1399999999999999</v>
      </c>
      <c r="F48" s="45">
        <v>17.75</v>
      </c>
      <c r="G48" s="45">
        <v>20.96</v>
      </c>
      <c r="H48" s="45">
        <v>13.86</v>
      </c>
      <c r="I48" s="46">
        <v>24.74</v>
      </c>
      <c r="J48" s="46">
        <v>7.66</v>
      </c>
      <c r="K48" s="46">
        <v>26.53</v>
      </c>
      <c r="L48" s="46">
        <v>31.15</v>
      </c>
      <c r="M48" s="46">
        <v>32.11</v>
      </c>
      <c r="N48" s="46">
        <v>25.14</v>
      </c>
      <c r="O48" s="9">
        <f>IF(J48=0,0,(AH48-AG48)*(100/AG48))</f>
        <v>-7.0813243546576832</v>
      </c>
      <c r="P48" s="9">
        <f>IF(K48=0,0,(AI48-AH48)*(100/AH48))</f>
        <v>74.771966620910362</v>
      </c>
      <c r="Q48" s="12">
        <f>IF(I48&gt;=$C$3,$D$3,0)</f>
        <v>35</v>
      </c>
      <c r="R48" s="12">
        <f>IF(J48&gt;=$C$4,$D$4,
IF(J48=0,
IF(I48&gt;=$C$4,$D$4/4,0),0))</f>
        <v>0</v>
      </c>
      <c r="S48" s="12">
        <f>IF(O48&gt;=$C$5,$D$5,
IF(J48=0,
IF(I48&gt;=$C$5,$D$5/4,0),0))</f>
        <v>0</v>
      </c>
      <c r="T48" s="12">
        <f>IF(K48&gt;=$C$6,($D$6+IF(OR((Q48*U48&gt;0),(Q48*S48&gt;0),(S48*U48&gt;0)),(K48-$C$6)/(IF(AC48&gt;0,1,3)),0)),
IF(K48=0,
IF(J48&gt;=$C$6,($D$6+IF(Q48*S48&gt;0,(J48-$C$6)/(IF(AC48&gt;0,1,3)),0))/4,0),0))</f>
        <v>11.530000000000001</v>
      </c>
      <c r="U48" s="12">
        <f>IF(P48&gt;=$C$7,$D$7,
IF(K48=0,
IF(I48&gt;=$C$7,$D$7/4,0),0))</f>
        <v>12</v>
      </c>
      <c r="V48" s="12">
        <f>IF(L48&gt;=$C$8,($D$8+IF(OR((Q48*U48&gt;0),(Q48*S48&gt;0),(S48*U48&gt;0)),(L48-$C$8)/(IF(AC48&gt;0,1,3)),0)),
IF(L48=0,
IF(K48&gt;=$C$8,($D$8+IF(OR((Q48*U48&gt;0),(Q48*S48&gt;0),(S48*U48&gt;0)),(K48-$C$8)/(IF(AC48&gt;0,1,3)),0))/4,0),0))</f>
        <v>28.15</v>
      </c>
      <c r="W48" s="12">
        <f>IF(N48&gt;=$C$9,$D$9,
IF(N48=0,
IF(M48&gt;=$C$9,$D$9/4,0),0))</f>
        <v>50</v>
      </c>
      <c r="X48" s="12">
        <f>IF(AND(Q48=$D$3,S48=$D$5,U48=$D$7,AC48=$D$15,
IF(J48&gt;0,(I48-J48),0)+
IF(K48&gt;0,(J48-K48),0)+
IF(L48&gt;0,(K48-L48),0)+
IF(M48&gt;0,(L48-M48),0)+
IF(N48&gt;0,(M48-N48),0)&gt;$C$10),$D$10,0)</f>
        <v>0</v>
      </c>
      <c r="Y48" s="12">
        <f>IF(
AND(OR((Q48*U48&gt;0),(Q48*S48&gt;0),(S48*U48&gt;0)),F48&lt;G48),$D$11,IF(
AND(OR((Q48*U48&gt;0),(Q48*S48&gt;0),(S48*U48&gt;0)),(F48=0)),$D$11/2,0))/(IF(AC48&gt;0,1,3))</f>
        <v>8</v>
      </c>
      <c r="Z48" s="12">
        <f>IF(AND(OR((Q48*U48&gt;0),(Q48*S48&gt;0),(S48*U48&gt;0)),F48&lt;((G48+H48)*0.6)),$D$12,0)/(IF(AC48&gt;0,1,3))</f>
        <v>50</v>
      </c>
      <c r="AA48" s="12">
        <f>IF(R48=0,IF(I48&lt;0,I48*$D$13)+IF(O48&lt;0,O48*$D$13)+IF(P48&lt;0,P48*$D$13),0)</f>
        <v>-35.406621773288414</v>
      </c>
      <c r="AB48" s="12">
        <f>IFERROR((IF(AND((E48&gt;0),(E48&lt;$C$14)),$D$14,0)),0)/(IF(AC48&gt;0,1,3))</f>
        <v>0</v>
      </c>
      <c r="AC48" s="12">
        <f>IF(D48&gt;$C$15,$D$15,0)</f>
        <v>10</v>
      </c>
      <c r="AD48" s="12">
        <f>IF(AND(Q48=$D$3,S48=$D$5,U48=$D$7),$D$16+(K48-$C$16)/(IF(AC48&gt;0,1,3)),0)/2</f>
        <v>0</v>
      </c>
      <c r="AE48" s="12">
        <f>IF(AND(Q48=$D$3,S48=$D$5),$D$17+(J48-$C$17)/(IF(AC48&gt;0,1,3)),0)/3</f>
        <v>0</v>
      </c>
      <c r="AF48" s="12">
        <f>IF(AND(Q48=$D$3,S48=$D$5,U48=$D$7,V48&gt;$D$8),$D$18+(L48-$C$18)/(IF(AC48&gt;0,1,3)),0)</f>
        <v>0</v>
      </c>
      <c r="AG48" s="12">
        <f>100+100*(I48/100)</f>
        <v>124.74</v>
      </c>
      <c r="AH48" s="12">
        <f>(100+100*(J48/100))+(100+100*(J48/100))*(J48/100)</f>
        <v>115.906756</v>
      </c>
      <c r="AI48" s="12">
        <f>((100+100*(K48/100))+(100+100*(K48/100))*(K48/100))+((100+100*(K48/100))+(100+100*(K48/100))*(K48/100))*(K48/100)</f>
        <v>202.57251690770002</v>
      </c>
      <c r="AJ48" s="15">
        <f>SUM(Q48:AF48)</f>
        <v>169.2733782267116</v>
      </c>
    </row>
    <row r="49" spans="1:36" s="15" customFormat="1">
      <c r="A49" s="51" t="s">
        <v>74</v>
      </c>
      <c r="B49" s="45" t="s">
        <v>93</v>
      </c>
      <c r="C49" s="50">
        <f>SUM(Q49:AF49)/MAX($AJ$21:$AJ$102)*100</f>
        <v>36.496551624056274</v>
      </c>
      <c r="D49" s="45">
        <v>23.7</v>
      </c>
      <c r="E49" s="45">
        <v>1.49</v>
      </c>
      <c r="F49" s="45">
        <v>23.9</v>
      </c>
      <c r="G49" s="45">
        <v>26.04</v>
      </c>
      <c r="H49" s="45">
        <v>11.93</v>
      </c>
      <c r="I49" s="46">
        <v>43.01</v>
      </c>
      <c r="J49" s="46">
        <v>33.28</v>
      </c>
      <c r="K49" s="46">
        <v>23.77</v>
      </c>
      <c r="L49" s="46">
        <v>23.8</v>
      </c>
      <c r="M49" s="46">
        <v>23.51</v>
      </c>
      <c r="N49" s="46">
        <v>23.02</v>
      </c>
      <c r="O49" s="9">
        <f>IF(J49=0,0,(AH49-AG49)*(100/AG49))</f>
        <v>24.212001957905045</v>
      </c>
      <c r="P49" s="9">
        <f>IF(K49=0,0,(AI49-AH49)*(100/AH49))</f>
        <v>6.7372980085453893</v>
      </c>
      <c r="Q49" s="12">
        <f>IF(I49&gt;=$C$3,$D$3,0)</f>
        <v>35</v>
      </c>
      <c r="R49" s="12">
        <f>IF(J49&gt;=$C$4,$D$4,
IF(J49=0,
IF(I49&gt;=$C$4,$D$4/4,0),0))</f>
        <v>8</v>
      </c>
      <c r="S49" s="12">
        <f>IF(O49&gt;=$C$5,$D$5,
IF(J49=0,
IF(I49&gt;=$C$5,$D$5/4,0),0))</f>
        <v>12</v>
      </c>
      <c r="T49" s="12">
        <f>IF(K49&gt;=$C$6,($D$6+IF(OR((Q49*U49&gt;0),(Q49*S49&gt;0),(S49*U49&gt;0)),(K49-$C$6)/(IF(AC49&gt;0,1,3)),0)),
IF(K49=0,
IF(J49&gt;=$C$6,($D$6+IF(Q49*S49&gt;0,(J49-$C$6)/(IF(AC49&gt;0,1,3)),0))/4,0),0))</f>
        <v>8.77</v>
      </c>
      <c r="U49" s="12">
        <f>IF(P49&gt;=$C$7,$D$7,
IF(K49=0,
IF(I49&gt;=$C$7,$D$7/4,0),0))</f>
        <v>0</v>
      </c>
      <c r="V49" s="12">
        <f>IF(L49&gt;=$C$8,($D$8+IF(OR((Q49*U49&gt;0),(Q49*S49&gt;0),(S49*U49&gt;0)),(L49-$C$8)/(IF(AC49&gt;0,1,3)),0)),
IF(L49=0,
IF(K49&gt;=$C$8,($D$8+IF(OR((Q49*U49&gt;0),(Q49*S49&gt;0),(S49*U49&gt;0)),(K49-$C$8)/(IF(AC49&gt;0,1,3)),0))/4,0),0))</f>
        <v>20.8</v>
      </c>
      <c r="W49" s="12">
        <f>IF(N49&gt;=$C$9,$D$9,
IF(N49=0,
IF(M49&gt;=$C$9,$D$9/4,0),0))</f>
        <v>50</v>
      </c>
      <c r="X49" s="12">
        <f>IF(AND(Q49=$D$3,S49=$D$5,U49=$D$7,AC49=$D$15,
IF(J49&gt;0,(I49-J49),0)+
IF(K49&gt;0,(J49-K49),0)+
IF(L49&gt;0,(K49-L49),0)+
IF(M49&gt;0,(L49-M49),0)+
IF(N49&gt;0,(M49-N49),0)&gt;$C$10),$D$10,0)</f>
        <v>0</v>
      </c>
      <c r="Y49" s="12">
        <f>IF(
AND(OR((Q49*U49&gt;0),(Q49*S49&gt;0),(S49*U49&gt;0)),F49&lt;G49),$D$11,IF(
AND(OR((Q49*U49&gt;0),(Q49*S49&gt;0),(S49*U49&gt;0)),(F49=0)),$D$11/2,0))/(IF(AC49&gt;0,1,3))</f>
        <v>8</v>
      </c>
      <c r="Z49" s="12">
        <f>IF(AND(OR((Q49*U49&gt;0),(Q49*S49&gt;0),(S49*U49&gt;0)),F49&lt;((G49+H49)*0.6)),$D$12,0)/(IF(AC49&gt;0,1,3))</f>
        <v>0</v>
      </c>
      <c r="AA49" s="12">
        <f>IF(R49=0,IF(I49&lt;0,I49*$D$13)+IF(O49&lt;0,O49*$D$13)+IF(P49&lt;0,P49*$D$13),0)</f>
        <v>0</v>
      </c>
      <c r="AB49" s="12">
        <f>IFERROR((IF(AND((E49&gt;0),(E49&lt;$C$14)),$D$14,0)),0)/(IF(AC49&gt;0,1,3))</f>
        <v>0</v>
      </c>
      <c r="AC49" s="12">
        <f>IF(D49&gt;$C$15,$D$15,0)</f>
        <v>10</v>
      </c>
      <c r="AD49" s="12">
        <f>IF(AND(Q49=$D$3,S49=$D$5,U49=$D$7),$D$16+(K49-$C$16)/(IF(AC49&gt;0,1,3)),0)/2</f>
        <v>0</v>
      </c>
      <c r="AE49" s="12">
        <f>IF(AND(Q49=$D$3,S49=$D$5),$D$17+(J49-$C$17)/(IF(AC49&gt;0,1,3)),0)/3</f>
        <v>15.093333333333334</v>
      </c>
      <c r="AF49" s="12">
        <f>IF(AND(Q49=$D$3,S49=$D$5,U49=$D$7,V49&gt;$D$8),$D$18+(L49-$C$18)/(IF(AC49&gt;0,1,3)),0)</f>
        <v>0</v>
      </c>
      <c r="AG49" s="12">
        <f>100+100*(I49/100)</f>
        <v>143.01</v>
      </c>
      <c r="AH49" s="12">
        <f>(100+100*(J49/100))+(100+100*(J49/100))*(J49/100)</f>
        <v>177.63558399999999</v>
      </c>
      <c r="AI49" s="12">
        <f>((100+100*(K49/100))+(100+100*(K49/100))*(K49/100))+((100+100*(K49/100))+(100+100*(K49/100))*(K49/100))*(K49/100)</f>
        <v>189.60342266329997</v>
      </c>
      <c r="AJ49" s="15">
        <f>SUM(Q49:AF49)</f>
        <v>167.66333333333333</v>
      </c>
    </row>
    <row r="50" spans="1:36" s="15" customFormat="1">
      <c r="A50" s="51" t="s">
        <v>11</v>
      </c>
      <c r="B50" s="45" t="s">
        <v>90</v>
      </c>
      <c r="C50" s="50">
        <f>SUM(Q50:AF50)/MAX($AJ$21:$AJ$102)*100</f>
        <v>36.169309635498855</v>
      </c>
      <c r="D50" s="45">
        <v>105.9</v>
      </c>
      <c r="E50" s="45">
        <v>0.51</v>
      </c>
      <c r="F50" s="45">
        <v>21.25</v>
      </c>
      <c r="G50" s="45">
        <v>30.97</v>
      </c>
      <c r="H50" s="45">
        <v>19.47</v>
      </c>
      <c r="I50" s="46">
        <v>13.29</v>
      </c>
      <c r="J50" s="46">
        <v>21.29</v>
      </c>
      <c r="K50" s="46">
        <v>36.869999999999997</v>
      </c>
      <c r="L50" s="46">
        <v>35.29</v>
      </c>
      <c r="M50" s="46">
        <v>30.53</v>
      </c>
      <c r="N50" s="46">
        <v>22.08</v>
      </c>
      <c r="O50" s="9">
        <f>IF(J50=0,0,(AH50-AG50)*(100/AG50))</f>
        <v>29.854921881896026</v>
      </c>
      <c r="P50" s="9">
        <f>IF(K50=0,0,(AI50-AH50)*(100/AH50))</f>
        <v>74.290938988920729</v>
      </c>
      <c r="Q50" s="12">
        <f>IF(I50&gt;=$C$3,$D$3,0)</f>
        <v>0</v>
      </c>
      <c r="R50" s="12">
        <f>IF(J50&gt;=$C$4,$D$4,
IF(J50=0,
IF(I50&gt;=$C$4,$D$4/4,0),0))</f>
        <v>0</v>
      </c>
      <c r="S50" s="12">
        <f>IF(O50&gt;=$C$5,$D$5,
IF(J50=0,
IF(I50&gt;=$C$5,$D$5/4,0),0))</f>
        <v>12</v>
      </c>
      <c r="T50" s="12">
        <f>IF(K50&gt;=$C$6,($D$6+IF(OR((Q50*U50&gt;0),(Q50*S50&gt;0),(S50*U50&gt;0)),(K50-$C$6)/(IF(AC50&gt;0,1,3)),0)),
IF(K50=0,
IF(J50&gt;=$C$6,($D$6+IF(Q50*S50&gt;0,(J50-$C$6)/(IF(AC50&gt;0,1,3)),0))/4,0),0))</f>
        <v>21.869999999999997</v>
      </c>
      <c r="U50" s="12">
        <f>IF(P50&gt;=$C$7,$D$7,
IF(K50=0,
IF(I50&gt;=$C$7,$D$7/4,0),0))</f>
        <v>12</v>
      </c>
      <c r="V50" s="12">
        <f>IF(L50&gt;=$C$8,($D$8+IF(OR((Q50*U50&gt;0),(Q50*S50&gt;0),(S50*U50&gt;0)),(L50-$C$8)/(IF(AC50&gt;0,1,3)),0)),
IF(L50=0,
IF(K50&gt;=$C$8,($D$8+IF(OR((Q50*U50&gt;0),(Q50*S50&gt;0),(S50*U50&gt;0)),(K50-$C$8)/(IF(AC50&gt;0,1,3)),0))/4,0),0))</f>
        <v>32.29</v>
      </c>
      <c r="W50" s="12">
        <f>IF(N50&gt;=$C$9,$D$9,
IF(N50=0,
IF(M50&gt;=$C$9,$D$9/4,0),0))</f>
        <v>0</v>
      </c>
      <c r="X50" s="12">
        <f>IF(AND(Q50=$D$3,S50=$D$5,U50=$D$7,AC50=$D$15,
IF(J50&gt;0,(I50-J50),0)+
IF(K50&gt;0,(J50-K50),0)+
IF(L50&gt;0,(K50-L50),0)+
IF(M50&gt;0,(L50-M50),0)+
IF(N50&gt;0,(M50-N50),0)&gt;$C$10),$D$10,0)</f>
        <v>0</v>
      </c>
      <c r="Y50" s="12">
        <f>IF(
AND(OR((Q50*U50&gt;0),(Q50*S50&gt;0),(S50*U50&gt;0)),F50&lt;G50),$D$11,IF(
AND(OR((Q50*U50&gt;0),(Q50*S50&gt;0),(S50*U50&gt;0)),(F50=0)),$D$11/2,0))/(IF(AC50&gt;0,1,3))</f>
        <v>8</v>
      </c>
      <c r="Z50" s="12">
        <f>IF(AND(OR((Q50*U50&gt;0),(Q50*S50&gt;0),(S50*U50&gt;0)),F50&lt;((G50+H50)*0.6)),$D$12,0)/(IF(AC50&gt;0,1,3))</f>
        <v>50</v>
      </c>
      <c r="AA50" s="12">
        <f>IF(R50=0,IF(I50&lt;0,I50*$D$13)+IF(O50&lt;0,O50*$D$13)+IF(P50&lt;0,P50*$D$13),0)</f>
        <v>0</v>
      </c>
      <c r="AB50" s="12">
        <f>IFERROR((IF(AND((E50&gt;0),(E50&lt;$C$14)),$D$14,0)),0)/(IF(AC50&gt;0,1,3))</f>
        <v>20</v>
      </c>
      <c r="AC50" s="12">
        <f>IF(D50&gt;$C$15,$D$15,0)</f>
        <v>10</v>
      </c>
      <c r="AD50" s="12">
        <f>IF(AND(Q50=$D$3,S50=$D$5,U50=$D$7),$D$16+(K50-$C$16)/(IF(AC50&gt;0,1,3)),0)/2</f>
        <v>0</v>
      </c>
      <c r="AE50" s="12">
        <f>IF(AND(Q50=$D$3,S50=$D$5),$D$17+(J50-$C$17)/(IF(AC50&gt;0,1,3)),0)/3</f>
        <v>0</v>
      </c>
      <c r="AF50" s="12">
        <f>IF(AND(Q50=$D$3,S50=$D$5,U50=$D$7,V50&gt;$D$8),$D$18+(L50-$C$18)/(IF(AC50&gt;0,1,3)),0)</f>
        <v>0</v>
      </c>
      <c r="AG50" s="12">
        <f>100+100*(I50/100)</f>
        <v>113.28999999999999</v>
      </c>
      <c r="AH50" s="12">
        <f>(100+100*(J50/100))+(100+100*(J50/100))*(J50/100)</f>
        <v>147.112641</v>
      </c>
      <c r="AI50" s="12">
        <f>((100+100*(K50/100))+(100+100*(K50/100))*(K50/100))+((100+100*(K50/100))+(100+100*(K50/100))*(K50/100))*(K50/100)</f>
        <v>256.40400337029996</v>
      </c>
      <c r="AJ50" s="15">
        <f>SUM(Q50:AF50)</f>
        <v>166.16</v>
      </c>
    </row>
    <row r="51" spans="1:36" s="15" customFormat="1">
      <c r="A51" s="52" t="s">
        <v>38</v>
      </c>
      <c r="B51" s="45" t="s">
        <v>101</v>
      </c>
      <c r="C51" s="50">
        <f>SUM(Q51:AF51)/MAX($AJ$21:$AJ$102)*100</f>
        <v>35.546751706048177</v>
      </c>
      <c r="D51" s="45">
        <v>131.19999999999999</v>
      </c>
      <c r="E51" s="45">
        <v>1.05</v>
      </c>
      <c r="F51" s="45">
        <v>19.27</v>
      </c>
      <c r="G51" s="45">
        <v>23.01</v>
      </c>
      <c r="H51" s="45">
        <v>15.76</v>
      </c>
      <c r="I51" s="46">
        <v>3.72</v>
      </c>
      <c r="J51" s="46">
        <v>17.45</v>
      </c>
      <c r="K51" s="46">
        <v>21.94</v>
      </c>
      <c r="L51" s="46">
        <v>24.3</v>
      </c>
      <c r="M51" s="46">
        <v>23.67</v>
      </c>
      <c r="N51" s="46">
        <v>25.46</v>
      </c>
      <c r="O51" s="9">
        <f>IF(J51=0,0,(AH51-AG51)*(100/AG51))</f>
        <v>32.99751735441572</v>
      </c>
      <c r="P51" s="9">
        <f>IF(K51=0,0,(AI51-AH51)*(100/AH51))</f>
        <v>31.441507033979676</v>
      </c>
      <c r="Q51" s="12">
        <f>IF(I51&gt;=$C$3,$D$3,0)</f>
        <v>0</v>
      </c>
      <c r="R51" s="12">
        <f>IF(J51&gt;=$C$4,$D$4,
IF(J51=0,
IF(I51&gt;=$C$4,$D$4/4,0),0))</f>
        <v>0</v>
      </c>
      <c r="S51" s="12">
        <f>IF(O51&gt;=$C$5,$D$5,
IF(J51=0,
IF(I51&gt;=$C$5,$D$5/4,0),0))</f>
        <v>12</v>
      </c>
      <c r="T51" s="12">
        <f>IF(K51&gt;=$C$6,($D$6+IF(OR((Q51*U51&gt;0),(Q51*S51&gt;0),(S51*U51&gt;0)),(K51-$C$6)/(IF(AC51&gt;0,1,3)),0)),
IF(K51=0,
IF(J51&gt;=$C$6,($D$6+IF(Q51*S51&gt;0,(J51-$C$6)/(IF(AC51&gt;0,1,3)),0))/4,0),0))</f>
        <v>0</v>
      </c>
      <c r="U51" s="12">
        <f>IF(P51&gt;=$C$7,$D$7,
IF(K51=0,
IF(I51&gt;=$C$7,$D$7/4,0),0))</f>
        <v>12</v>
      </c>
      <c r="V51" s="12">
        <f>IF(L51&gt;=$C$8,($D$8+IF(OR((Q51*U51&gt;0),(Q51*S51&gt;0),(S51*U51&gt;0)),(L51-$C$8)/(IF(AC51&gt;0,1,3)),0)),
IF(L51=0,
IF(K51&gt;=$C$8,($D$8+IF(OR((Q51*U51&gt;0),(Q51*S51&gt;0),(S51*U51&gt;0)),(K51-$C$8)/(IF(AC51&gt;0,1,3)),0))/4,0),0))</f>
        <v>21.3</v>
      </c>
      <c r="W51" s="12">
        <f>IF(N51&gt;=$C$9,$D$9,
IF(N51=0,
IF(M51&gt;=$C$9,$D$9/4,0),0))</f>
        <v>50</v>
      </c>
      <c r="X51" s="12">
        <f>IF(AND(Q51=$D$3,S51=$D$5,U51=$D$7,AC51=$D$15,
IF(J51&gt;0,(I51-J51),0)+
IF(K51&gt;0,(J51-K51),0)+
IF(L51&gt;0,(K51-L51),0)+
IF(M51&gt;0,(L51-M51),0)+
IF(N51&gt;0,(M51-N51),0)&gt;$C$10),$D$10,0)</f>
        <v>0</v>
      </c>
      <c r="Y51" s="12">
        <f>IF(
AND(OR((Q51*U51&gt;0),(Q51*S51&gt;0),(S51*U51&gt;0)),F51&lt;G51),$D$11,IF(
AND(OR((Q51*U51&gt;0),(Q51*S51&gt;0),(S51*U51&gt;0)),(F51=0)),$D$11/2,0))/(IF(AC51&gt;0,1,3))</f>
        <v>8</v>
      </c>
      <c r="Z51" s="12">
        <f>IF(AND(OR((Q51*U51&gt;0),(Q51*S51&gt;0),(S51*U51&gt;0)),F51&lt;((G51+H51)*0.6)),$D$12,0)/(IF(AC51&gt;0,1,3))</f>
        <v>50</v>
      </c>
      <c r="AA51" s="12">
        <f>IF(R51=0,IF(I51&lt;0,I51*$D$13)+IF(O51&lt;0,O51*$D$13)+IF(P51&lt;0,P51*$D$13),0)</f>
        <v>0</v>
      </c>
      <c r="AB51" s="12">
        <f>IFERROR((IF(AND((E51&gt;0),(E51&lt;$C$14)),$D$14,0)),0)/(IF(AC51&gt;0,1,3))</f>
        <v>0</v>
      </c>
      <c r="AC51" s="12">
        <f>IF(D51&gt;$C$15,$D$15,0)</f>
        <v>10</v>
      </c>
      <c r="AD51" s="12">
        <f>IF(AND(Q51=$D$3,S51=$D$5,U51=$D$7),$D$16+(K51-$C$16)/(IF(AC51&gt;0,1,3)),0)/2</f>
        <v>0</v>
      </c>
      <c r="AE51" s="12">
        <f>IF(AND(Q51=$D$3,S51=$D$5),$D$17+(J51-$C$17)/(IF(AC51&gt;0,1,3)),0)/3</f>
        <v>0</v>
      </c>
      <c r="AF51" s="12">
        <f>IF(AND(Q51=$D$3,S51=$D$5,U51=$D$7,V51&gt;$D$8),$D$18+(L51-$C$18)/(IF(AC51&gt;0,1,3)),0)</f>
        <v>0</v>
      </c>
      <c r="AG51" s="12">
        <f>100+100*(I51/100)</f>
        <v>103.72</v>
      </c>
      <c r="AH51" s="12">
        <f>(100+100*(J51/100))+(100+100*(J51/100))*(J51/100)</f>
        <v>137.94502499999999</v>
      </c>
      <c r="AI51" s="12">
        <f>((100+100*(K51/100))+(100+100*(K51/100))*(K51/100))+((100+100*(K51/100))+(100+100*(K51/100))*(K51/100))*(K51/100)</f>
        <v>181.31701973840001</v>
      </c>
      <c r="AJ51" s="15">
        <f>SUM(Q51:AF51)</f>
        <v>163.30000000000001</v>
      </c>
    </row>
    <row r="52" spans="1:36" s="15" customFormat="1">
      <c r="A52" s="51" t="s">
        <v>167</v>
      </c>
      <c r="B52" s="45" t="s">
        <v>95</v>
      </c>
      <c r="C52" s="50">
        <f>SUM(Q52:AF52)/MAX($AJ$21:$AJ$102)*100</f>
        <v>34.121205305044917</v>
      </c>
      <c r="D52" s="45">
        <v>0.66</v>
      </c>
      <c r="E52" s="45">
        <v>0.13</v>
      </c>
      <c r="F52" s="45">
        <v>10.64</v>
      </c>
      <c r="G52" s="45">
        <v>13.46</v>
      </c>
      <c r="H52" s="45">
        <v>9.1199999999999992</v>
      </c>
      <c r="I52" s="46">
        <v>219.66</v>
      </c>
      <c r="J52" s="46">
        <v>127.56</v>
      </c>
      <c r="K52" s="46">
        <v>61.04</v>
      </c>
      <c r="L52" s="46">
        <v>58.36</v>
      </c>
      <c r="M52" s="46">
        <v>22.94</v>
      </c>
      <c r="N52" s="46">
        <v>16.34</v>
      </c>
      <c r="O52" s="9">
        <f>IF(J52=0,0,(AH52-AG52)*(100/AG52))</f>
        <v>61.995725458299439</v>
      </c>
      <c r="P52" s="9">
        <f>IF(K52=0,0,(AI52-AH52)*(100/AH52))</f>
        <v>-19.349059643060137</v>
      </c>
      <c r="Q52" s="12">
        <f>IF(I52&gt;=$C$3,$D$3,0)</f>
        <v>35</v>
      </c>
      <c r="R52" s="12">
        <f>IF(J52&gt;=$C$4,$D$4,
IF(J52=0,
IF(I52&gt;=$C$4,$D$4/4,0),0))</f>
        <v>8</v>
      </c>
      <c r="S52" s="12">
        <f>IF(O52&gt;=$C$5,$D$5,
IF(J52=0,
IF(I52&gt;=$C$5,$D$5/4,0),0))</f>
        <v>12</v>
      </c>
      <c r="T52" s="12">
        <f>IF(K52&gt;=$C$6,($D$6+IF(OR((Q52*U52&gt;0),(Q52*S52&gt;0),(S52*U52&gt;0)),(K52-$C$6)/(IF(AC52&gt;0,1,3)),0)),
IF(K52=0,
IF(J52&gt;=$C$6,($D$6+IF(Q52*S52&gt;0,(J52-$C$6)/(IF(AC52&gt;0,1,3)),0))/4,0),0))</f>
        <v>20.68</v>
      </c>
      <c r="U52" s="12">
        <f>IF(P52&gt;=$C$7,$D$7,
IF(K52=0,
IF(I52&gt;=$C$7,$D$7/4,0),0))</f>
        <v>0</v>
      </c>
      <c r="V52" s="12">
        <f>IF(L52&gt;=$C$8,($D$8+IF(OR((Q52*U52&gt;0),(Q52*S52&gt;0),(S52*U52&gt;0)),(L52-$C$8)/(IF(AC52&gt;0,1,3)),0)),
IF(L52=0,
IF(K52&gt;=$C$8,($D$8+IF(OR((Q52*U52&gt;0),(Q52*S52&gt;0),(S52*U52&gt;0)),(K52-$C$8)/(IF(AC52&gt;0,1,3)),0))/4,0),0))</f>
        <v>31.786666666666669</v>
      </c>
      <c r="W52" s="12">
        <f>IF(N52&gt;=$C$9,$D$9,
IF(N52=0,
IF(M52&gt;=$C$9,$D$9/4,0),0))</f>
        <v>0</v>
      </c>
      <c r="X52" s="12">
        <f>IF(AND(Q52=$D$3,S52=$D$5,U52=$D$7,AC52=$D$15,
IF(J52&gt;0,(I52-J52),0)+
IF(K52&gt;0,(J52-K52),0)+
IF(L52&gt;0,(K52-L52),0)+
IF(M52&gt;0,(L52-M52),0)+
IF(N52&gt;0,(M52-N52),0)&gt;$C$10),$D$10,0)</f>
        <v>0</v>
      </c>
      <c r="Y52" s="12">
        <f>IF(
AND(OR((Q52*U52&gt;0),(Q52*S52&gt;0),(S52*U52&gt;0)),F52&lt;G52),$D$11,IF(
AND(OR((Q52*U52&gt;0),(Q52*S52&gt;0),(S52*U52&gt;0)),(F52=0)),$D$11/2,0))/(IF(AC52&gt;0,1,3))</f>
        <v>2.6666666666666665</v>
      </c>
      <c r="Z52" s="12">
        <f>IF(AND(OR((Q52*U52&gt;0),(Q52*S52&gt;0),(S52*U52&gt;0)),F52&lt;((G52+H52)*0.6)),$D$12,0)/(IF(AC52&gt;0,1,3))</f>
        <v>16.666666666666668</v>
      </c>
      <c r="AA52" s="12">
        <f>IF(R52=0,IF(I52&lt;0,I52*$D$13)+IF(O52&lt;0,O52*$D$13)+IF(P52&lt;0,P52*$D$13),0)</f>
        <v>0</v>
      </c>
      <c r="AB52" s="12">
        <f>IFERROR((IF(AND((E52&gt;0),(E52&lt;$C$14)),$D$14,0)),0)/(IF(AC52&gt;0,1,3))</f>
        <v>6.666666666666667</v>
      </c>
      <c r="AC52" s="12">
        <f>IF(D52&gt;$C$15,$D$15,0)</f>
        <v>0</v>
      </c>
      <c r="AD52" s="12">
        <f>IF(AND(Q52=$D$3,S52=$D$5,U52=$D$7),$D$16+(K52-$C$16)/(IF(AC52&gt;0,1,3)),0)/2</f>
        <v>0</v>
      </c>
      <c r="AE52" s="12">
        <f>IF(AND(Q52=$D$3,S52=$D$5),$D$17+(J52-$C$17)/(IF(AC52&gt;0,1,3)),0)/3</f>
        <v>23.284444444444443</v>
      </c>
      <c r="AF52" s="12">
        <f>IF(AND(Q52=$D$3,S52=$D$5,U52=$D$7,V52&gt;$D$8),$D$18+(L52-$C$18)/(IF(AC52&gt;0,1,3)),0)</f>
        <v>0</v>
      </c>
      <c r="AG52" s="12">
        <f>100+100*(I52/100)</f>
        <v>319.66000000000003</v>
      </c>
      <c r="AH52" s="12">
        <f>(100+100*(J52/100))+(100+100*(J52/100))*(J52/100)</f>
        <v>517.83553600000005</v>
      </c>
      <c r="AI52" s="12">
        <f>((100+100*(K52/100))+(100+100*(K52/100))*(K52/100))+((100+100*(K52/100))+(100+100*(K52/100))*(K52/100))*(K52/100)</f>
        <v>417.63922928639988</v>
      </c>
      <c r="AJ52" s="15">
        <f>SUM(Q52:AF52)</f>
        <v>156.7511111111111</v>
      </c>
    </row>
    <row r="53" spans="1:36" s="15" customFormat="1">
      <c r="A53" s="51" t="s">
        <v>69</v>
      </c>
      <c r="B53" s="45" t="s">
        <v>96</v>
      </c>
      <c r="C53" s="50">
        <f>SUM(Q53:AF53)/MAX($AJ$21:$AJ$102)*100</f>
        <v>33.892764759448106</v>
      </c>
      <c r="D53" s="45">
        <v>12.2</v>
      </c>
      <c r="E53" s="45">
        <v>3.51</v>
      </c>
      <c r="F53" s="45">
        <v>147.68</v>
      </c>
      <c r="G53" s="45">
        <v>227.48</v>
      </c>
      <c r="H53" s="45">
        <v>143.29</v>
      </c>
      <c r="I53" s="46">
        <v>34.81</v>
      </c>
      <c r="J53" s="46">
        <v>32.479999999999997</v>
      </c>
      <c r="K53" s="46">
        <v>26.9</v>
      </c>
      <c r="L53" s="46">
        <v>0</v>
      </c>
      <c r="M53" s="46">
        <v>0</v>
      </c>
      <c r="N53" s="46">
        <v>0</v>
      </c>
      <c r="O53" s="9">
        <f>IF(J53=0,0,(AH53-AG53)*(100/AG53))</f>
        <v>30.190270751427931</v>
      </c>
      <c r="P53" s="9">
        <f>IF(K53=0,0,(AI53-AH53)*(100/AH53))</f>
        <v>16.435182279359623</v>
      </c>
      <c r="Q53" s="12">
        <f>IF(I53&gt;=$C$3,$D$3,0)</f>
        <v>35</v>
      </c>
      <c r="R53" s="12">
        <f>IF(J53&gt;=$C$4,$D$4,
IF(J53=0,
IF(I53&gt;=$C$4,$D$4/4,0),0))</f>
        <v>8</v>
      </c>
      <c r="S53" s="12">
        <f>IF(O53&gt;=$C$5,$D$5,
IF(J53=0,
IF(I53&gt;=$C$5,$D$5/4,0),0))</f>
        <v>12</v>
      </c>
      <c r="T53" s="12">
        <f>IF(K53&gt;=$C$6,($D$6+IF(OR((Q53*U53&gt;0),(Q53*S53&gt;0),(S53*U53&gt;0)),(K53-$C$6)/(IF(AC53&gt;0,1,3)),0)),
IF(K53=0,
IF(J53&gt;=$C$6,($D$6+IF(Q53*S53&gt;0,(J53-$C$6)/(IF(AC53&gt;0,1,3)),0))/4,0),0))</f>
        <v>11.899999999999999</v>
      </c>
      <c r="U53" s="12">
        <f>IF(P53&gt;=$C$7,$D$7,
IF(K53=0,
IF(I53&gt;=$C$7,$D$7/4,0),0))</f>
        <v>0</v>
      </c>
      <c r="V53" s="12">
        <f>IF(L53&gt;=$C$8,($D$8+IF(OR((Q53*U53&gt;0),(Q53*S53&gt;0),(S53*U53&gt;0)),(L53-$C$8)/(IF(AC53&gt;0,1,3)),0)),
IF(L53=0,
IF(K53&gt;=$C$8,($D$8+IF(OR((Q53*U53&gt;0),(Q53*S53&gt;0),(S53*U53&gt;0)),(K53-$C$8)/(IF(AC53&gt;0,1,3)),0))/4,0),0))</f>
        <v>5.9749999999999996</v>
      </c>
      <c r="W53" s="12">
        <f>IF(N53&gt;=$C$9,$D$9,
IF(N53=0,
IF(M53&gt;=$C$9,$D$9/4,0),0))</f>
        <v>0</v>
      </c>
      <c r="X53" s="12">
        <f>IF(AND(Q53=$D$3,S53=$D$5,U53=$D$7,AC53=$D$15,
IF(J53&gt;0,(I53-J53),0)+
IF(K53&gt;0,(J53-K53),0)+
IF(L53&gt;0,(K53-L53),0)+
IF(M53&gt;0,(L53-M53),0)+
IF(N53&gt;0,(M53-N53),0)&gt;$C$10),$D$10,0)</f>
        <v>0</v>
      </c>
      <c r="Y53" s="12">
        <f>IF(
AND(OR((Q53*U53&gt;0),(Q53*S53&gt;0),(S53*U53&gt;0)),F53&lt;G53),$D$11,IF(
AND(OR((Q53*U53&gt;0),(Q53*S53&gt;0),(S53*U53&gt;0)),(F53=0)),$D$11/2,0))/(IF(AC53&gt;0,1,3))</f>
        <v>8</v>
      </c>
      <c r="Z53" s="12">
        <f>IF(AND(OR((Q53*U53&gt;0),(Q53*S53&gt;0),(S53*U53&gt;0)),F53&lt;((G53+H53)*0.6)),$D$12,0)/(IF(AC53&gt;0,1,3))</f>
        <v>50</v>
      </c>
      <c r="AA53" s="12">
        <f>IF(R53=0,IF(I53&lt;0,I53*$D$13)+IF(O53&lt;0,O53*$D$13)+IF(P53&lt;0,P53*$D$13),0)</f>
        <v>0</v>
      </c>
      <c r="AB53" s="12">
        <f>IFERROR((IF(AND((E53&gt;0),(E53&lt;$C$14)),$D$14,0)),0)/(IF(AC53&gt;0,1,3))</f>
        <v>0</v>
      </c>
      <c r="AC53" s="12">
        <f>IF(D53&gt;$C$15,$D$15,0)</f>
        <v>10</v>
      </c>
      <c r="AD53" s="12">
        <f>IF(AND(Q53=$D$3,S53=$D$5,U53=$D$7),$D$16+(K53-$C$16)/(IF(AC53&gt;0,1,3)),0)/2</f>
        <v>0</v>
      </c>
      <c r="AE53" s="12">
        <f>IF(AND(Q53=$D$3,S53=$D$5),$D$17+(J53-$C$17)/(IF(AC53&gt;0,1,3)),0)/3</f>
        <v>14.826666666666666</v>
      </c>
      <c r="AF53" s="12">
        <f>IF(AND(Q53=$D$3,S53=$D$5,U53=$D$7,V53&gt;$D$8),$D$18+(L53-$C$18)/(IF(AC53&gt;0,1,3)),0)</f>
        <v>0</v>
      </c>
      <c r="AG53" s="12">
        <f>100+100*(I53/100)</f>
        <v>134.81</v>
      </c>
      <c r="AH53" s="12">
        <f>(100+100*(J53/100))+(100+100*(J53/100))*(J53/100)</f>
        <v>175.50950399999999</v>
      </c>
      <c r="AI53" s="12">
        <f>((100+100*(K53/100))+(100+100*(K53/100))*(K53/100))+((100+100*(K53/100))+(100+100*(K53/100))*(K53/100))*(K53/100)</f>
        <v>204.35481089999996</v>
      </c>
      <c r="AJ53" s="15">
        <f>SUM(Q53:AF53)</f>
        <v>155.70166666666665</v>
      </c>
    </row>
    <row r="54" spans="1:36" s="15" customFormat="1">
      <c r="A54" s="51" t="s">
        <v>24</v>
      </c>
      <c r="B54" s="45" t="s">
        <v>97</v>
      </c>
      <c r="C54" s="50">
        <f>SUM(Q54:AF54)/MAX($AJ$21:$AJ$102)*100</f>
        <v>32.869317254214778</v>
      </c>
      <c r="D54" s="45">
        <v>47.4</v>
      </c>
      <c r="E54" s="45">
        <v>0.66</v>
      </c>
      <c r="F54" s="45">
        <v>22.18</v>
      </c>
      <c r="G54" s="45">
        <v>26.26</v>
      </c>
      <c r="H54" s="45">
        <v>10.95</v>
      </c>
      <c r="I54" s="46">
        <v>124.92</v>
      </c>
      <c r="J54" s="46">
        <v>65.47</v>
      </c>
      <c r="K54" s="46">
        <v>32.01</v>
      </c>
      <c r="L54" s="46">
        <v>32.35</v>
      </c>
      <c r="M54" s="46">
        <v>52.68</v>
      </c>
      <c r="N54" s="46">
        <v>42.64</v>
      </c>
      <c r="O54" s="9">
        <f>IF(J54=0,0,(AH54-AG54)*(100/AG54))</f>
        <v>21.733598168237577</v>
      </c>
      <c r="P54" s="9">
        <f>IF(K54=0,0,(AI54-AH54)*(100/AH54))</f>
        <v>-15.980138874084567</v>
      </c>
      <c r="Q54" s="12">
        <f>IF(I54&gt;=$C$3,$D$3,0)</f>
        <v>35</v>
      </c>
      <c r="R54" s="12">
        <f>IF(J54&gt;=$C$4,$D$4,
IF(J54=0,
IF(I54&gt;=$C$4,$D$4/4,0),0))</f>
        <v>8</v>
      </c>
      <c r="S54" s="12">
        <f>IF(O54&gt;=$C$5,$D$5,
IF(J54=0,
IF(I54&gt;=$C$5,$D$5/4,0),0))</f>
        <v>0</v>
      </c>
      <c r="T54" s="12">
        <f>IF(K54&gt;=$C$6,($D$6+IF(OR((Q54*U54&gt;0),(Q54*S54&gt;0),(S54*U54&gt;0)),(K54-$C$6)/(IF(AC54&gt;0,1,3)),0)),
IF(K54=0,
IF(J54&gt;=$C$6,($D$6+IF(Q54*S54&gt;0,(J54-$C$6)/(IF(AC54&gt;0,1,3)),0))/4,0),0))</f>
        <v>8</v>
      </c>
      <c r="U54" s="12">
        <f>IF(P54&gt;=$C$7,$D$7,
IF(K54=0,
IF(I54&gt;=$C$7,$D$7/4,0),0))</f>
        <v>0</v>
      </c>
      <c r="V54" s="12">
        <f>IF(L54&gt;=$C$8,($D$8+IF(OR((Q54*U54&gt;0),(Q54*S54&gt;0),(S54*U54&gt;0)),(L54-$C$8)/(IF(AC54&gt;0,1,3)),0)),
IF(L54=0,
IF(K54&gt;=$C$8,($D$8+IF(OR((Q54*U54&gt;0),(Q54*S54&gt;0),(S54*U54&gt;0)),(K54-$C$8)/(IF(AC54&gt;0,1,3)),0))/4,0),0))</f>
        <v>20</v>
      </c>
      <c r="W54" s="12">
        <f>IF(N54&gt;=$C$9,$D$9,
IF(N54=0,
IF(M54&gt;=$C$9,$D$9/4,0),0))</f>
        <v>50</v>
      </c>
      <c r="X54" s="12">
        <f>IF(AND(Q54=$D$3,S54=$D$5,U54=$D$7,AC54=$D$15,
IF(J54&gt;0,(I54-J54),0)+
IF(K54&gt;0,(J54-K54),0)+
IF(L54&gt;0,(K54-L54),0)+
IF(M54&gt;0,(L54-M54),0)+
IF(N54&gt;0,(M54-N54),0)&gt;$C$10),$D$10,0)</f>
        <v>0</v>
      </c>
      <c r="Y54" s="12">
        <f>IF(
AND(OR((Q54*U54&gt;0),(Q54*S54&gt;0),(S54*U54&gt;0)),F54&lt;G54),$D$11,IF(
AND(OR((Q54*U54&gt;0),(Q54*S54&gt;0),(S54*U54&gt;0)),(F54=0)),$D$11/2,0))/(IF(AC54&gt;0,1,3))</f>
        <v>0</v>
      </c>
      <c r="Z54" s="12">
        <f>IF(AND(OR((Q54*U54&gt;0),(Q54*S54&gt;0),(S54*U54&gt;0)),F54&lt;((G54+H54)*0.6)),$D$12,0)/(IF(AC54&gt;0,1,3))</f>
        <v>0</v>
      </c>
      <c r="AA54" s="12">
        <f>IF(R54=0,IF(I54&lt;0,I54*$D$13)+IF(O54&lt;0,O54*$D$13)+IF(P54&lt;0,P54*$D$13),0)</f>
        <v>0</v>
      </c>
      <c r="AB54" s="12">
        <f>IFERROR((IF(AND((E54&gt;0),(E54&lt;$C$14)),$D$14,0)),0)/(IF(AC54&gt;0,1,3))</f>
        <v>20</v>
      </c>
      <c r="AC54" s="12">
        <f>IF(D54&gt;$C$15,$D$15,0)</f>
        <v>10</v>
      </c>
      <c r="AD54" s="12">
        <f>IF(AND(Q54=$D$3,S54=$D$5,U54=$D$7),$D$16+(K54-$C$16)/(IF(AC54&gt;0,1,3)),0)/2</f>
        <v>0</v>
      </c>
      <c r="AE54" s="12">
        <f>IF(AND(Q54=$D$3,S54=$D$5),$D$17+(J54-$C$17)/(IF(AC54&gt;0,1,3)),0)/3</f>
        <v>0</v>
      </c>
      <c r="AF54" s="12">
        <f>IF(AND(Q54=$D$3,S54=$D$5,U54=$D$7,V54&gt;$D$8),$D$18+(L54-$C$18)/(IF(AC54&gt;0,1,3)),0)</f>
        <v>0</v>
      </c>
      <c r="AG54" s="12">
        <f>100+100*(I54/100)</f>
        <v>224.92000000000002</v>
      </c>
      <c r="AH54" s="12">
        <f>(100+100*(J54/100))+(100+100*(J54/100))*(J54/100)</f>
        <v>273.80320899999998</v>
      </c>
      <c r="AI54" s="12">
        <f>((100+100*(K54/100))+(100+100*(K54/100))*(K54/100))+((100+100*(K54/100))+(100+100*(K54/100))*(K54/100))*(K54/100)</f>
        <v>230.04907596009997</v>
      </c>
      <c r="AJ54" s="15">
        <f>SUM(Q54:AF54)</f>
        <v>151</v>
      </c>
    </row>
    <row r="55" spans="1:36" s="15" customFormat="1">
      <c r="A55" s="45" t="s">
        <v>18</v>
      </c>
      <c r="B55" s="45" t="s">
        <v>95</v>
      </c>
      <c r="C55" s="50">
        <f>SUM(Q55:AF55)/MAX($AJ$21:$AJ$102)*100</f>
        <v>31.745375258038649</v>
      </c>
      <c r="D55" s="45">
        <v>1.6</v>
      </c>
      <c r="E55" s="45">
        <v>0.12</v>
      </c>
      <c r="F55" s="45">
        <v>4.62</v>
      </c>
      <c r="G55" s="45">
        <v>8.4600000000000009</v>
      </c>
      <c r="H55" s="45">
        <v>4.62</v>
      </c>
      <c r="I55" s="46">
        <v>4.6399999999999997</v>
      </c>
      <c r="J55" s="46">
        <v>36.03</v>
      </c>
      <c r="K55" s="46">
        <v>32.33</v>
      </c>
      <c r="L55" s="46">
        <v>43.18</v>
      </c>
      <c r="M55" s="46">
        <v>25.6</v>
      </c>
      <c r="N55" s="46">
        <v>31.21</v>
      </c>
      <c r="O55" s="9">
        <f>IF(J55=0,0,(AH55-AG55)*(100/AG55))</f>
        <v>76.836400038226287</v>
      </c>
      <c r="P55" s="9">
        <f>IF(K55=0,0,(AI55-AH55)*(100/AH55))</f>
        <v>25.229181310080353</v>
      </c>
      <c r="Q55" s="12">
        <f>IF(I55&gt;=$C$3,$D$3,0)</f>
        <v>0</v>
      </c>
      <c r="R55" s="12">
        <f>IF(J55&gt;=$C$4,$D$4,
IF(J55=0,
IF(I55&gt;=$C$4,$D$4/4,0),0))</f>
        <v>8</v>
      </c>
      <c r="S55" s="12">
        <f>IF(O55&gt;=$C$5,$D$5,
IF(J55=0,
IF(I55&gt;=$C$5,$D$5/4,0),0))</f>
        <v>12</v>
      </c>
      <c r="T55" s="12">
        <f>IF(K55&gt;=$C$6,($D$6+IF(OR((Q55*U55&gt;0),(Q55*S55&gt;0),(S55*U55&gt;0)),(K55-$C$6)/(IF(AC55&gt;0,1,3)),0)),
IF(K55=0,
IF(J55&gt;=$C$6,($D$6+IF(Q55*S55&gt;0,(J55-$C$6)/(IF(AC55&gt;0,1,3)),0))/4,0),0))</f>
        <v>11.11</v>
      </c>
      <c r="U55" s="12">
        <f>IF(P55&gt;=$C$7,$D$7,
IF(K55=0,
IF(I55&gt;=$C$7,$D$7/4,0),0))</f>
        <v>12</v>
      </c>
      <c r="V55" s="12">
        <f>IF(L55&gt;=$C$8,($D$8+IF(OR((Q55*U55&gt;0),(Q55*S55&gt;0),(S55*U55&gt;0)),(L55-$C$8)/(IF(AC55&gt;0,1,3)),0)),
IF(L55=0,
IF(K55&gt;=$C$8,($D$8+IF(OR((Q55*U55&gt;0),(Q55*S55&gt;0),(S55*U55&gt;0)),(K55-$C$8)/(IF(AC55&gt;0,1,3)),0))/4,0),0))</f>
        <v>26.726666666666667</v>
      </c>
      <c r="W55" s="12">
        <f>IF(N55&gt;=$C$9,$D$9,
IF(N55=0,
IF(M55&gt;=$C$9,$D$9/4,0),0))</f>
        <v>50</v>
      </c>
      <c r="X55" s="12">
        <f>IF(AND(Q55=$D$3,S55=$D$5,U55=$D$7,AC55=$D$15,
IF(J55&gt;0,(I55-J55),0)+
IF(K55&gt;0,(J55-K55),0)+
IF(L55&gt;0,(K55-L55),0)+
IF(M55&gt;0,(L55-M55),0)+
IF(N55&gt;0,(M55-N55),0)&gt;$C$10),$D$10,0)</f>
        <v>0</v>
      </c>
      <c r="Y55" s="12">
        <f>IF(
AND(OR((Q55*U55&gt;0),(Q55*S55&gt;0),(S55*U55&gt;0)),F55&lt;G55),$D$11,IF(
AND(OR((Q55*U55&gt;0),(Q55*S55&gt;0),(S55*U55&gt;0)),(F55=0)),$D$11/2,0))/(IF(AC55&gt;0,1,3))</f>
        <v>2.6666666666666665</v>
      </c>
      <c r="Z55" s="12">
        <f>IF(AND(OR((Q55*U55&gt;0),(Q55*S55&gt;0),(S55*U55&gt;0)),F55&lt;((G55+H55)*0.6)),$D$12,0)/(IF(AC55&gt;0,1,3))</f>
        <v>16.666666666666668</v>
      </c>
      <c r="AA55" s="12">
        <f>IF(R55=0,IF(I55&lt;0,I55*$D$13)+IF(O55&lt;0,O55*$D$13)+IF(P55&lt;0,P55*$D$13),0)</f>
        <v>0</v>
      </c>
      <c r="AB55" s="12">
        <f>IFERROR((IF(AND((E55&gt;0),(E55&lt;$C$14)),$D$14,0)),0)/(IF(AC55&gt;0,1,3))</f>
        <v>6.666666666666667</v>
      </c>
      <c r="AC55" s="12">
        <f>IF(D55&gt;$C$15,$D$15,0)</f>
        <v>0</v>
      </c>
      <c r="AD55" s="12">
        <f>IF(AND(Q55=$D$3,S55=$D$5,U55=$D$7),$D$16+(K55-$C$16)/(IF(AC55&gt;0,1,3)),0)/2</f>
        <v>0</v>
      </c>
      <c r="AE55" s="12">
        <f>IF(AND(Q55=$D$3,S55=$D$5),$D$17+(J55-$C$17)/(IF(AC55&gt;0,1,3)),0)/3</f>
        <v>0</v>
      </c>
      <c r="AF55" s="12">
        <f>IF(AND(Q55=$D$3,S55=$D$5,U55=$D$7,V55&gt;$D$8),$D$18+(L55-$C$18)/(IF(AC55&gt;0,1,3)),0)</f>
        <v>0</v>
      </c>
      <c r="AG55" s="12">
        <f>100+100*(I55/100)</f>
        <v>104.64</v>
      </c>
      <c r="AH55" s="12">
        <f>(100+100*(J55/100))+(100+100*(J55/100))*(J55/100)</f>
        <v>185.04160899999999</v>
      </c>
      <c r="AI55" s="12">
        <f>((100+100*(K55/100))+(100+100*(K55/100))*(K55/100))+((100+100*(K55/100))+(100+100*(K55/100))*(K55/100))*(K55/100)</f>
        <v>231.72609203369996</v>
      </c>
      <c r="AJ55" s="15">
        <f>SUM(Q55:AF55)</f>
        <v>145.83666666666667</v>
      </c>
    </row>
    <row r="56" spans="1:36" s="15" customFormat="1">
      <c r="A56" s="51" t="s">
        <v>53</v>
      </c>
      <c r="B56" s="45" t="s">
        <v>101</v>
      </c>
      <c r="C56" s="50">
        <f>SUM(Q56:AF56)/MAX($AJ$21:$AJ$102)*100</f>
        <v>31.698695506529724</v>
      </c>
      <c r="D56" s="45">
        <v>0.4</v>
      </c>
      <c r="E56" s="45">
        <v>0.13</v>
      </c>
      <c r="F56" s="45">
        <v>10</v>
      </c>
      <c r="G56" s="45">
        <v>14.24</v>
      </c>
      <c r="H56" s="45">
        <v>6.53</v>
      </c>
      <c r="I56" s="46">
        <v>46.1</v>
      </c>
      <c r="J56" s="46">
        <v>85.09</v>
      </c>
      <c r="K56" s="46">
        <v>59.83</v>
      </c>
      <c r="L56" s="46">
        <v>40.340000000000003</v>
      </c>
      <c r="M56" s="46">
        <v>24.61</v>
      </c>
      <c r="N56" s="46">
        <v>15.11</v>
      </c>
      <c r="O56" s="9">
        <f>IF(J56=0,0,(AH56-AG56)*(100/AG56))</f>
        <v>134.48533949349761</v>
      </c>
      <c r="P56" s="9">
        <f>IF(K56=0,0,(AI56-AH56)*(100/AH56))</f>
        <v>19.181538538588821</v>
      </c>
      <c r="Q56" s="12">
        <f>IF(I56&gt;=$C$3,$D$3,0)</f>
        <v>35</v>
      </c>
      <c r="R56" s="12">
        <f>IF(J56&gt;=$C$4,$D$4,
IF(J56=0,
IF(I56&gt;=$C$4,$D$4/4,0),0))</f>
        <v>8</v>
      </c>
      <c r="S56" s="12">
        <f>IF(O56&gt;=$C$5,$D$5,
IF(J56=0,
IF(I56&gt;=$C$5,$D$5/4,0),0))</f>
        <v>12</v>
      </c>
      <c r="T56" s="12">
        <f>IF(K56&gt;=$C$6,($D$6+IF(OR((Q56*U56&gt;0),(Q56*S56&gt;0),(S56*U56&gt;0)),(K56-$C$6)/(IF(AC56&gt;0,1,3)),0)),
IF(K56=0,
IF(J56&gt;=$C$6,($D$6+IF(Q56*S56&gt;0,(J56-$C$6)/(IF(AC56&gt;0,1,3)),0))/4,0),0))</f>
        <v>20.276666666666664</v>
      </c>
      <c r="U56" s="12">
        <f>IF(P56&gt;=$C$7,$D$7,
IF(K56=0,
IF(I56&gt;=$C$7,$D$7/4,0),0))</f>
        <v>0</v>
      </c>
      <c r="V56" s="12">
        <f>IF(L56&gt;=$C$8,($D$8+IF(OR((Q56*U56&gt;0),(Q56*S56&gt;0),(S56*U56&gt;0)),(L56-$C$8)/(IF(AC56&gt;0,1,3)),0)),
IF(L56=0,
IF(K56&gt;=$C$8,($D$8+IF(OR((Q56*U56&gt;0),(Q56*S56&gt;0),(S56*U56&gt;0)),(K56-$C$8)/(IF(AC56&gt;0,1,3)),0))/4,0),0))</f>
        <v>25.78</v>
      </c>
      <c r="W56" s="12">
        <f>IF(N56&gt;=$C$9,$D$9,
IF(N56=0,
IF(M56&gt;=$C$9,$D$9/4,0),0))</f>
        <v>0</v>
      </c>
      <c r="X56" s="12">
        <f>IF(AND(Q56=$D$3,S56=$D$5,U56=$D$7,AC56=$D$15,
IF(J56&gt;0,(I56-J56),0)+
IF(K56&gt;0,(J56-K56),0)+
IF(L56&gt;0,(K56-L56),0)+
IF(M56&gt;0,(L56-M56),0)+
IF(N56&gt;0,(M56-N56),0)&gt;$C$10),$D$10,0)</f>
        <v>0</v>
      </c>
      <c r="Y56" s="12">
        <f>IF(
AND(OR((Q56*U56&gt;0),(Q56*S56&gt;0),(S56*U56&gt;0)),F56&lt;G56),$D$11,IF(
AND(OR((Q56*U56&gt;0),(Q56*S56&gt;0),(S56*U56&gt;0)),(F56=0)),$D$11/2,0))/(IF(AC56&gt;0,1,3))</f>
        <v>2.6666666666666665</v>
      </c>
      <c r="Z56" s="12">
        <f>IF(AND(OR((Q56*U56&gt;0),(Q56*S56&gt;0),(S56*U56&gt;0)),F56&lt;((G56+H56)*0.6)),$D$12,0)/(IF(AC56&gt;0,1,3))</f>
        <v>16.666666666666668</v>
      </c>
      <c r="AA56" s="12">
        <f>IF(R56=0,IF(I56&lt;0,I56*$D$13)+IF(O56&lt;0,O56*$D$13)+IF(P56&lt;0,P56*$D$13),0)</f>
        <v>0</v>
      </c>
      <c r="AB56" s="12">
        <f>IFERROR((IF(AND((E56&gt;0),(E56&lt;$C$14)),$D$14,0)),0)/(IF(AC56&gt;0,1,3))</f>
        <v>6.666666666666667</v>
      </c>
      <c r="AC56" s="12">
        <f>IF(D56&gt;$C$15,$D$15,0)</f>
        <v>0</v>
      </c>
      <c r="AD56" s="12">
        <f>IF(AND(Q56=$D$3,S56=$D$5,U56=$D$7),$D$16+(K56-$C$16)/(IF(AC56&gt;0,1,3)),0)/2</f>
        <v>0</v>
      </c>
      <c r="AE56" s="12">
        <f>IF(AND(Q56=$D$3,S56=$D$5),$D$17+(J56-$C$17)/(IF(AC56&gt;0,1,3)),0)/3</f>
        <v>18.565555555555559</v>
      </c>
      <c r="AF56" s="12">
        <f>IF(AND(Q56=$D$3,S56=$D$5,U56=$D$7,V56&gt;$D$8),$D$18+(L56-$C$18)/(IF(AC56&gt;0,1,3)),0)</f>
        <v>0</v>
      </c>
      <c r="AG56" s="12">
        <f>100+100*(I56/100)</f>
        <v>146.1</v>
      </c>
      <c r="AH56" s="12">
        <f>(100+100*(J56/100))+(100+100*(J56/100))*(J56/100)</f>
        <v>342.58308099999999</v>
      </c>
      <c r="AI56" s="12">
        <f>((100+100*(K56/100))+(100+100*(K56/100))*(K56/100))+((100+100*(K56/100))+(100+100*(K56/100))*(K56/100))*(K56/100)</f>
        <v>408.29578670869995</v>
      </c>
      <c r="AJ56" s="15">
        <f>SUM(Q56:AF56)</f>
        <v>145.62222222222223</v>
      </c>
    </row>
    <row r="57" spans="1:36" s="15" customFormat="1">
      <c r="A57" s="51" t="s">
        <v>25</v>
      </c>
      <c r="B57" s="45" t="s">
        <v>101</v>
      </c>
      <c r="C57" s="50">
        <f>SUM(Q57:AF57)/MAX($AJ$21:$AJ$102)*100</f>
        <v>31.168529624107066</v>
      </c>
      <c r="D57" s="45">
        <v>1.2</v>
      </c>
      <c r="E57" s="45">
        <v>79.92</v>
      </c>
      <c r="F57" s="45">
        <v>-207</v>
      </c>
      <c r="G57" s="45">
        <v>20.63</v>
      </c>
      <c r="H57" s="45">
        <v>-207</v>
      </c>
      <c r="I57" s="46">
        <v>20.36</v>
      </c>
      <c r="J57" s="46">
        <v>33.97</v>
      </c>
      <c r="K57" s="46">
        <v>42.97</v>
      </c>
      <c r="L57" s="46">
        <v>44.59</v>
      </c>
      <c r="M57" s="46">
        <v>35.92</v>
      </c>
      <c r="N57" s="46">
        <v>33.409999999999997</v>
      </c>
      <c r="O57" s="9">
        <f>IF(J57=0,0,(AH57-AG57)*(100/AG57))</f>
        <v>49.118983881688251</v>
      </c>
      <c r="P57" s="9">
        <f>IF(K57=0,0,(AI57-AH57)*(100/AH57))</f>
        <v>62.824456346625972</v>
      </c>
      <c r="Q57" s="12">
        <f>IF(I57&gt;=$C$3,$D$3,0)</f>
        <v>0</v>
      </c>
      <c r="R57" s="12">
        <f>IF(J57&gt;=$C$4,$D$4,
IF(J57=0,
IF(I57&gt;=$C$4,$D$4/4,0),0))</f>
        <v>8</v>
      </c>
      <c r="S57" s="12">
        <f>IF(O57&gt;=$C$5,$D$5,
IF(J57=0,
IF(I57&gt;=$C$5,$D$5/4,0),0))</f>
        <v>12</v>
      </c>
      <c r="T57" s="12">
        <f>IF(K57&gt;=$C$6,($D$6+IF(OR((Q57*U57&gt;0),(Q57*S57&gt;0),(S57*U57&gt;0)),(K57-$C$6)/(IF(AC57&gt;0,1,3)),0)),
IF(K57=0,
IF(J57&gt;=$C$6,($D$6+IF(Q57*S57&gt;0,(J57-$C$6)/(IF(AC57&gt;0,1,3)),0))/4,0),0))</f>
        <v>14.656666666666666</v>
      </c>
      <c r="U57" s="12">
        <f>IF(P57&gt;=$C$7,$D$7,
IF(K57=0,
IF(I57&gt;=$C$7,$D$7/4,0),0))</f>
        <v>12</v>
      </c>
      <c r="V57" s="12">
        <f>IF(L57&gt;=$C$8,($D$8+IF(OR((Q57*U57&gt;0),(Q57*S57&gt;0),(S57*U57&gt;0)),(L57-$C$8)/(IF(AC57&gt;0,1,3)),0)),
IF(L57=0,
IF(K57&gt;=$C$8,($D$8+IF(OR((Q57*U57&gt;0),(Q57*S57&gt;0),(S57*U57&gt;0)),(K57-$C$8)/(IF(AC57&gt;0,1,3)),0))/4,0),0))</f>
        <v>27.196666666666669</v>
      </c>
      <c r="W57" s="12">
        <f>IF(N57&gt;=$C$9,$D$9,
IF(N57=0,
IF(M57&gt;=$C$9,$D$9/4,0),0))</f>
        <v>50</v>
      </c>
      <c r="X57" s="12">
        <f>IF(AND(Q57=$D$3,S57=$D$5,U57=$D$7,AC57=$D$15,
IF(J57&gt;0,(I57-J57),0)+
IF(K57&gt;0,(J57-K57),0)+
IF(L57&gt;0,(K57-L57),0)+
IF(M57&gt;0,(L57-M57),0)+
IF(N57&gt;0,(M57-N57),0)&gt;$C$10),$D$10,0)</f>
        <v>0</v>
      </c>
      <c r="Y57" s="12">
        <f>IF(
AND(OR((Q57*U57&gt;0),(Q57*S57&gt;0),(S57*U57&gt;0)),F57&lt;G57),$D$11,IF(
AND(OR((Q57*U57&gt;0),(Q57*S57&gt;0),(S57*U57&gt;0)),(F57=0)),$D$11/2,0))/(IF(AC57&gt;0,1,3))</f>
        <v>2.6666666666666665</v>
      </c>
      <c r="Z57" s="12">
        <f>IF(AND(OR((Q57*U57&gt;0),(Q57*S57&gt;0),(S57*U57&gt;0)),F57&lt;((G57+H57)*0.6)),$D$12,0)/(IF(AC57&gt;0,1,3))</f>
        <v>16.666666666666668</v>
      </c>
      <c r="AA57" s="12">
        <f>IF(R57=0,IF(I57&lt;0,I57*$D$13)+IF(O57&lt;0,O57*$D$13)+IF(P57&lt;0,P57*$D$13),0)</f>
        <v>0</v>
      </c>
      <c r="AB57" s="12">
        <f>IFERROR((IF(AND((E57&gt;0),(E57&lt;$C$14)),$D$14,0)),0)/(IF(AC57&gt;0,1,3))</f>
        <v>0</v>
      </c>
      <c r="AC57" s="12">
        <f>IF(D57&gt;$C$15,$D$15,0)</f>
        <v>0</v>
      </c>
      <c r="AD57" s="12">
        <f>IF(AND(Q57=$D$3,S57=$D$5,U57=$D$7),$D$16+(K57-$C$16)/(IF(AC57&gt;0,1,3)),0)/2</f>
        <v>0</v>
      </c>
      <c r="AE57" s="12">
        <f>IF(AND(Q57=$D$3,S57=$D$5),$D$17+(J57-$C$17)/(IF(AC57&gt;0,1,3)),0)/3</f>
        <v>0</v>
      </c>
      <c r="AF57" s="12">
        <f>IF(AND(Q57=$D$3,S57=$D$5,U57=$D$7,V57&gt;$D$8),$D$18+(L57-$C$18)/(IF(AC57&gt;0,1,3)),0)</f>
        <v>0</v>
      </c>
      <c r="AG57" s="12">
        <f>100+100*(I57/100)</f>
        <v>120.36</v>
      </c>
      <c r="AH57" s="12">
        <f>(100+100*(J57/100))+(100+100*(J57/100))*(J57/100)</f>
        <v>179.47960899999998</v>
      </c>
      <c r="AI57" s="12">
        <f>((100+100*(K57/100))+(100+100*(K57/100))*(K57/100))+((100+100*(K57/100))+(100+100*(K57/100))*(K57/100))*(K57/100)</f>
        <v>292.23669760729996</v>
      </c>
      <c r="AJ57" s="15">
        <f>SUM(Q57:AF57)</f>
        <v>143.18666666666667</v>
      </c>
    </row>
    <row r="58" spans="1:36" s="15" customFormat="1">
      <c r="A58" s="51" t="s">
        <v>62</v>
      </c>
      <c r="B58" s="45" t="s">
        <v>91</v>
      </c>
      <c r="C58" s="50">
        <f>SUM(Q58:AF58)/MAX($AJ$21:$AJ$102)*100</f>
        <v>30.715034628877831</v>
      </c>
      <c r="D58" s="45">
        <v>6.9</v>
      </c>
      <c r="E58" s="45">
        <v>1.21</v>
      </c>
      <c r="F58" s="45">
        <v>12.11</v>
      </c>
      <c r="G58" s="45">
        <v>23.63</v>
      </c>
      <c r="H58" s="45">
        <v>10.26</v>
      </c>
      <c r="I58" s="46">
        <v>23.55</v>
      </c>
      <c r="J58" s="46">
        <v>42.31</v>
      </c>
      <c r="K58" s="46">
        <v>21.95</v>
      </c>
      <c r="L58" s="46">
        <v>15.93</v>
      </c>
      <c r="M58" s="46">
        <v>15.12</v>
      </c>
      <c r="N58" s="46">
        <v>15.37</v>
      </c>
      <c r="O58" s="9">
        <f>IF(J58=0,0,(AH58-AG58)*(100/AG58))</f>
        <v>63.918543909348458</v>
      </c>
      <c r="P58" s="9">
        <f>IF(K58=0,0,(AI58-AH58)*(100/AH58))</f>
        <v>-10.448147004354768</v>
      </c>
      <c r="Q58" s="12">
        <f>IF(I58&gt;=$C$3,$D$3,0)</f>
        <v>35</v>
      </c>
      <c r="R58" s="12">
        <f>IF(J58&gt;=$C$4,$D$4,
IF(J58=0,
IF(I58&gt;=$C$4,$D$4/4,0),0))</f>
        <v>8</v>
      </c>
      <c r="S58" s="12">
        <f>IF(O58&gt;=$C$5,$D$5,
IF(J58=0,
IF(I58&gt;=$C$5,$D$5/4,0),0))</f>
        <v>12</v>
      </c>
      <c r="T58" s="12">
        <f>IF(K58&gt;=$C$6,($D$6+IF(OR((Q58*U58&gt;0),(Q58*S58&gt;0),(S58*U58&gt;0)),(K58-$C$6)/(IF(AC58&gt;0,1,3)),0)),
IF(K58=0,
IF(J58&gt;=$C$6,($D$6+IF(Q58*S58&gt;0,(J58-$C$6)/(IF(AC58&gt;0,1,3)),0))/4,0),0))</f>
        <v>0</v>
      </c>
      <c r="U58" s="12">
        <f>IF(P58&gt;=$C$7,$D$7,
IF(K58=0,
IF(I58&gt;=$C$7,$D$7/4,0),0))</f>
        <v>0</v>
      </c>
      <c r="V58" s="12">
        <f>IF(L58&gt;=$C$8,($D$8+IF(OR((Q58*U58&gt;0),(Q58*S58&gt;0),(S58*U58&gt;0)),(L58-$C$8)/(IF(AC58&gt;0,1,3)),0)),
IF(L58=0,
IF(K58&gt;=$C$8,($D$8+IF(OR((Q58*U58&gt;0),(Q58*S58&gt;0),(S58*U58&gt;0)),(K58-$C$8)/(IF(AC58&gt;0,1,3)),0))/4,0),0))</f>
        <v>0</v>
      </c>
      <c r="W58" s="12">
        <f>IF(N58&gt;=$C$9,$D$9,
IF(N58=0,
IF(M58&gt;=$C$9,$D$9/4,0),0))</f>
        <v>0</v>
      </c>
      <c r="X58" s="12">
        <f>IF(AND(Q58=$D$3,S58=$D$5,U58=$D$7,AC58=$D$15,
IF(J58&gt;0,(I58-J58),0)+
IF(K58&gt;0,(J58-K58),0)+
IF(L58&gt;0,(K58-L58),0)+
IF(M58&gt;0,(L58-M58),0)+
IF(N58&gt;0,(M58-N58),0)&gt;$C$10),$D$10,0)</f>
        <v>0</v>
      </c>
      <c r="Y58" s="12">
        <f>IF(
AND(OR((Q58*U58&gt;0),(Q58*S58&gt;0),(S58*U58&gt;0)),F58&lt;G58),$D$11,IF(
AND(OR((Q58*U58&gt;0),(Q58*S58&gt;0),(S58*U58&gt;0)),(F58=0)),$D$11/2,0))/(IF(AC58&gt;0,1,3))</f>
        <v>8</v>
      </c>
      <c r="Z58" s="12">
        <f>IF(AND(OR((Q58*U58&gt;0),(Q58*S58&gt;0),(S58*U58&gt;0)),F58&lt;((G58+H58)*0.6)),$D$12,0)/(IF(AC58&gt;0,1,3))</f>
        <v>50</v>
      </c>
      <c r="AA58" s="12">
        <f>IF(R58=0,IF(I58&lt;0,I58*$D$13)+IF(O58&lt;0,O58*$D$13)+IF(P58&lt;0,P58*$D$13),0)</f>
        <v>0</v>
      </c>
      <c r="AB58" s="12">
        <f>IFERROR((IF(AND((E58&gt;0),(E58&lt;$C$14)),$D$14,0)),0)/(IF(AC58&gt;0,1,3))</f>
        <v>0</v>
      </c>
      <c r="AC58" s="12">
        <f>IF(D58&gt;$C$15,$D$15,0)</f>
        <v>10</v>
      </c>
      <c r="AD58" s="12">
        <f>IF(AND(Q58=$D$3,S58=$D$5,U58=$D$7),$D$16+(K58-$C$16)/(IF(AC58&gt;0,1,3)),0)/2</f>
        <v>0</v>
      </c>
      <c r="AE58" s="12">
        <f>IF(AND(Q58=$D$3,S58=$D$5),$D$17+(J58-$C$17)/(IF(AC58&gt;0,1,3)),0)/3</f>
        <v>18.103333333333335</v>
      </c>
      <c r="AF58" s="12">
        <f>IF(AND(Q58=$D$3,S58=$D$5,U58=$D$7,V58&gt;$D$8),$D$18+(L58-$C$18)/(IF(AC58&gt;0,1,3)),0)</f>
        <v>0</v>
      </c>
      <c r="AG58" s="12">
        <f>100+100*(I58/100)</f>
        <v>123.55</v>
      </c>
      <c r="AH58" s="12">
        <f>(100+100*(J58/100))+(100+100*(J58/100))*(J58/100)</f>
        <v>202.52136100000001</v>
      </c>
      <c r="AI58" s="12">
        <f>((100+100*(K58/100))+(100+100*(K58/100))*(K58/100))+((100+100*(K58/100))+(100+100*(K58/100))*(K58/100))*(K58/100)</f>
        <v>181.36163148750001</v>
      </c>
      <c r="AJ58" s="15">
        <f>SUM(Q58:AF58)</f>
        <v>141.10333333333332</v>
      </c>
    </row>
    <row r="59" spans="1:36" s="15" customFormat="1">
      <c r="A59" s="51" t="s">
        <v>59</v>
      </c>
      <c r="B59" s="45" t="s">
        <v>96</v>
      </c>
      <c r="C59" s="50">
        <f>SUM(Q59:AF59)/MAX($AJ$21:$AJ$102)*100</f>
        <v>29.762332342900262</v>
      </c>
      <c r="D59" s="45">
        <v>37.1</v>
      </c>
      <c r="E59" s="45">
        <v>1.41</v>
      </c>
      <c r="F59" s="45">
        <v>16.62</v>
      </c>
      <c r="G59" s="45">
        <v>23.46</v>
      </c>
      <c r="H59" s="45">
        <v>10.11</v>
      </c>
      <c r="I59" s="46">
        <v>32.31</v>
      </c>
      <c r="J59" s="46">
        <v>29.18</v>
      </c>
      <c r="K59" s="46">
        <v>7.01</v>
      </c>
      <c r="L59" s="46">
        <v>22.09</v>
      </c>
      <c r="M59" s="46">
        <v>25.5</v>
      </c>
      <c r="N59" s="46">
        <v>17.68</v>
      </c>
      <c r="O59" s="9">
        <f>IF(J59=0,0,(AH59-AG59)*(100/AG59))</f>
        <v>26.124045045725957</v>
      </c>
      <c r="P59" s="9">
        <f>IF(K59=0,0,(AI59-AH59)*(100/AH59))</f>
        <v>-26.568477674246225</v>
      </c>
      <c r="Q59" s="12">
        <f>IF(I59&gt;=$C$3,$D$3,0)</f>
        <v>35</v>
      </c>
      <c r="R59" s="12">
        <f>IF(J59&gt;=$C$4,$D$4,
IF(J59=0,
IF(I59&gt;=$C$4,$D$4/4,0),0))</f>
        <v>8</v>
      </c>
      <c r="S59" s="12">
        <f>IF(O59&gt;=$C$5,$D$5,
IF(J59=0,
IF(I59&gt;=$C$5,$D$5/4,0),0))</f>
        <v>12</v>
      </c>
      <c r="T59" s="12">
        <f>IF(K59&gt;=$C$6,($D$6+IF(OR((Q59*U59&gt;0),(Q59*S59&gt;0),(S59*U59&gt;0)),(K59-$C$6)/(IF(AC59&gt;0,1,3)),0)),
IF(K59=0,
IF(J59&gt;=$C$6,($D$6+IF(Q59*S59&gt;0,(J59-$C$6)/(IF(AC59&gt;0,1,3)),0))/4,0),0))</f>
        <v>0</v>
      </c>
      <c r="U59" s="12">
        <f>IF(P59&gt;=$C$7,$D$7,
IF(K59=0,
IF(I59&gt;=$C$7,$D$7/4,0),0))</f>
        <v>0</v>
      </c>
      <c r="V59" s="12">
        <f>IF(L59&gt;=$C$8,($D$8+IF(OR((Q59*U59&gt;0),(Q59*S59&gt;0),(S59*U59&gt;0)),(L59-$C$8)/(IF(AC59&gt;0,1,3)),0)),
IF(L59=0,
IF(K59&gt;=$C$8,($D$8+IF(OR((Q59*U59&gt;0),(Q59*S59&gt;0),(S59*U59&gt;0)),(K59-$C$8)/(IF(AC59&gt;0,1,3)),0))/4,0),0))</f>
        <v>0</v>
      </c>
      <c r="W59" s="12">
        <f>IF(N59&gt;=$C$9,$D$9,
IF(N59=0,
IF(M59&gt;=$C$9,$D$9/4,0),0))</f>
        <v>0</v>
      </c>
      <c r="X59" s="12">
        <f>IF(AND(Q59=$D$3,S59=$D$5,U59=$D$7,AC59=$D$15,
IF(J59&gt;0,(I59-J59),0)+
IF(K59&gt;0,(J59-K59),0)+
IF(L59&gt;0,(K59-L59),0)+
IF(M59&gt;0,(L59-M59),0)+
IF(N59&gt;0,(M59-N59),0)&gt;$C$10),$D$10,0)</f>
        <v>0</v>
      </c>
      <c r="Y59" s="12">
        <f>IF(
AND(OR((Q59*U59&gt;0),(Q59*S59&gt;0),(S59*U59&gt;0)),F59&lt;G59),$D$11,IF(
AND(OR((Q59*U59&gt;0),(Q59*S59&gt;0),(S59*U59&gt;0)),(F59=0)),$D$11/2,0))/(IF(AC59&gt;0,1,3))</f>
        <v>8</v>
      </c>
      <c r="Z59" s="12">
        <f>IF(AND(OR((Q59*U59&gt;0),(Q59*S59&gt;0),(S59*U59&gt;0)),F59&lt;((G59+H59)*0.6)),$D$12,0)/(IF(AC59&gt;0,1,3))</f>
        <v>50</v>
      </c>
      <c r="AA59" s="12">
        <f>IF(R59=0,IF(I59&lt;0,I59*$D$13)+IF(O59&lt;0,O59*$D$13)+IF(P59&lt;0,P59*$D$13),0)</f>
        <v>0</v>
      </c>
      <c r="AB59" s="12">
        <f>IFERROR((IF(AND((E59&gt;0),(E59&lt;$C$14)),$D$14,0)),0)/(IF(AC59&gt;0,1,3))</f>
        <v>0</v>
      </c>
      <c r="AC59" s="12">
        <f>IF(D59&gt;$C$15,$D$15,0)</f>
        <v>10</v>
      </c>
      <c r="AD59" s="12">
        <f>IF(AND(Q59=$D$3,S59=$D$5,U59=$D$7),$D$16+(K59-$C$16)/(IF(AC59&gt;0,1,3)),0)/2</f>
        <v>0</v>
      </c>
      <c r="AE59" s="12">
        <f>IF(AND(Q59=$D$3,S59=$D$5),$D$17+(J59-$C$17)/(IF(AC59&gt;0,1,3)),0)/3</f>
        <v>13.726666666666667</v>
      </c>
      <c r="AF59" s="12">
        <f>IF(AND(Q59=$D$3,S59=$D$5,U59=$D$7,V59&gt;$D$8),$D$18+(L59-$C$18)/(IF(AC59&gt;0,1,3)),0)</f>
        <v>0</v>
      </c>
      <c r="AG59" s="12">
        <f>100+100*(I59/100)</f>
        <v>132.31</v>
      </c>
      <c r="AH59" s="12">
        <f>(100+100*(J59/100))+(100+100*(J59/100))*(J59/100)</f>
        <v>166.87472400000001</v>
      </c>
      <c r="AI59" s="12">
        <f>((100+100*(K59/100))+(100+100*(K59/100))*(K59/100))+((100+100*(K59/100))+(100+100*(K59/100))*(K59/100))*(K59/100)</f>
        <v>122.5386502101</v>
      </c>
      <c r="AJ59" s="15">
        <f>SUM(Q59:AF59)</f>
        <v>136.72666666666666</v>
      </c>
    </row>
    <row r="60" spans="1:36" s="15" customFormat="1">
      <c r="A60" s="53" t="s">
        <v>13</v>
      </c>
      <c r="B60" s="45" t="s">
        <v>107</v>
      </c>
      <c r="C60" s="50">
        <f>SUM(Q60:AF60)/MAX($AJ$21:$AJ$102)*100</f>
        <v>28.661609290479873</v>
      </c>
      <c r="D60" s="45">
        <v>2016</v>
      </c>
      <c r="E60" s="45">
        <v>1</v>
      </c>
      <c r="F60" s="45">
        <v>16</v>
      </c>
      <c r="G60" s="45">
        <v>24</v>
      </c>
      <c r="H60" s="45">
        <v>6</v>
      </c>
      <c r="I60" s="46">
        <v>16.18</v>
      </c>
      <c r="J60" s="46">
        <v>20.100000000000001</v>
      </c>
      <c r="K60" s="46">
        <v>30.09</v>
      </c>
      <c r="L60" s="46">
        <v>27.58</v>
      </c>
      <c r="M60" s="46">
        <v>22.4</v>
      </c>
      <c r="N60" s="46">
        <v>18.36</v>
      </c>
      <c r="O60" s="42">
        <f>IF(J60=0,0,(AH60-AG60)*(100/AG60))</f>
        <v>24.15226372869683</v>
      </c>
      <c r="P60" s="42">
        <f>IF(K60=0,0,(AI60-AH60)*(100/AH60))</f>
        <v>52.632046132039584</v>
      </c>
      <c r="Q60" s="43">
        <f>IF(I60&gt;=$C$3,$D$3,0)</f>
        <v>0</v>
      </c>
      <c r="R60" s="43">
        <f>IF(J60&gt;=$C$4,$D$4,
IF(J60=0,
IF(I60&gt;=$C$4,$D$4/4,0),0))</f>
        <v>0</v>
      </c>
      <c r="S60" s="43">
        <f>IF(O60&gt;=$C$5,$D$5,
IF(J60=0,
IF(I60&gt;=$C$5,$D$5/4,0),0))</f>
        <v>12</v>
      </c>
      <c r="T60" s="43">
        <f>IF(K60&gt;=$C$6,($D$6+IF(OR((Q60*U60&gt;0),(Q60*S60&gt;0),(S60*U60&gt;0)),(K60-$C$6)/(IF(AC60&gt;0,1,3)),0)),
IF(K60=0,
IF(J60&gt;=$C$6,($D$6+IF(Q60*S60&gt;0,(J60-$C$6)/(IF(AC60&gt;0,1,3)),0))/4,0),0))</f>
        <v>15.09</v>
      </c>
      <c r="U60" s="43">
        <f>IF(P60&gt;=$C$7,$D$7,
IF(K60=0,
IF(I60&gt;=$C$7,$D$7/4,0),0))</f>
        <v>12</v>
      </c>
      <c r="V60" s="43">
        <f>IF(L60&gt;=$C$8,($D$8+IF(OR((Q60*U60&gt;0),(Q60*S60&gt;0),(S60*U60&gt;0)),(L60-$C$8)/(IF(AC60&gt;0,1,3)),0)),
IF(L60=0,
IF(K60&gt;=$C$8,($D$8+IF(OR((Q60*U60&gt;0),(Q60*S60&gt;0),(S60*U60&gt;0)),(K60-$C$8)/(IF(AC60&gt;0,1,3)),0))/4,0),0))</f>
        <v>24.58</v>
      </c>
      <c r="W60" s="43">
        <f>IF(N60&gt;=$C$9,$D$9,
IF(N60=0,
IF(M60&gt;=$C$9,$D$9/4,0),0))</f>
        <v>0</v>
      </c>
      <c r="X60" s="43">
        <f>IF(AND(Q60=$D$3,S60=$D$5,U60=$D$7,AC60=$D$15,
IF(J60&gt;0,(I60-J60),0)+
IF(K60&gt;0,(J60-K60),0)+
IF(L60&gt;0,(K60-L60),0)+
IF(M60&gt;0,(L60-M60),0)+
IF(N60&gt;0,(M60-N60),0)&gt;$C$10),$D$10,0)</f>
        <v>0</v>
      </c>
      <c r="Y60" s="43">
        <f>IF(
AND(OR((Q60*U60&gt;0),(Q60*S60&gt;0),(S60*U60&gt;0)),F60&lt;G60),$D$11,IF(
AND(OR((Q60*U60&gt;0),(Q60*S60&gt;0),(S60*U60&gt;0)),(F60=0)),$D$11/2,0))/(IF(AC60&gt;0,1,3))</f>
        <v>8</v>
      </c>
      <c r="Z60" s="12">
        <f>IF(AND(OR((Q60*U60&gt;0),(Q60*S60&gt;0),(S60*U60&gt;0)),F60&lt;((G60+H60)*0.6)),$D$12,0)/(IF(AC60&gt;0,1,3))</f>
        <v>50</v>
      </c>
      <c r="AA60" s="43">
        <f>IF(R60=0,IF(I60&lt;0,I60*$D$13)+IF(O60&lt;0,O60*$D$13)+IF(P60&lt;0,P60*$D$13),0)</f>
        <v>0</v>
      </c>
      <c r="AB60" s="43">
        <f>IFERROR((IF(AND((E60&gt;0),(E60&lt;$C$14)),$D$14,0)),0)/(IF(AC60&gt;0,1,3))</f>
        <v>0</v>
      </c>
      <c r="AC60" s="43">
        <f>IF(D60&gt;$C$15,$D$15,0)</f>
        <v>10</v>
      </c>
      <c r="AD60" s="43">
        <f>IF(AND(Q60=$D$3,S60=$D$5,U60=$D$7),$D$16+(K60-$C$16)/(IF(AC60&gt;0,1,3)),0)/2</f>
        <v>0</v>
      </c>
      <c r="AE60" s="43">
        <f>IF(AND(Q60=$D$3,S60=$D$5),$D$17+(J60-$C$17)/(IF(AC60&gt;0,1,3)),0)/3</f>
        <v>0</v>
      </c>
      <c r="AF60" s="43">
        <f>IF(AND(Q60=$D$3,S60=$D$5,U60=$D$7,V60&gt;$D$8),$D$18+(L60-$C$18)/(IF(AC60&gt;0,1,3)),0)</f>
        <v>0</v>
      </c>
      <c r="AG60" s="43">
        <f>100+100*(I60/100)</f>
        <v>116.18</v>
      </c>
      <c r="AH60" s="43">
        <f>(100+100*(J60/100))+(100+100*(J60/100))*(J60/100)</f>
        <v>144.24009999999998</v>
      </c>
      <c r="AI60" s="43">
        <f>((100+100*(K60/100))+(100+100*(K60/100))*(K60/100))+((100+100*(K60/100))+(100+100*(K60/100))*(K60/100))*(K60/100)</f>
        <v>220.1566159729</v>
      </c>
      <c r="AJ60" s="44">
        <f>SUM(Q60:AF60)</f>
        <v>131.67000000000002</v>
      </c>
    </row>
    <row r="61" spans="1:36" s="15" customFormat="1">
      <c r="A61" s="51" t="s">
        <v>141</v>
      </c>
      <c r="B61" s="45" t="s">
        <v>98</v>
      </c>
      <c r="C61" s="50">
        <f>SUM(Q61:AF61)/MAX($AJ$21:$AJ$102)*100</f>
        <v>28.382981965411027</v>
      </c>
      <c r="D61" s="45">
        <v>190</v>
      </c>
      <c r="E61" s="45">
        <v>1.76</v>
      </c>
      <c r="F61" s="45">
        <v>17.97</v>
      </c>
      <c r="G61" s="45">
        <v>20.260000000000002</v>
      </c>
      <c r="H61" s="45">
        <v>12.28</v>
      </c>
      <c r="I61" s="46">
        <v>17.68</v>
      </c>
      <c r="J61" s="46">
        <v>20.56</v>
      </c>
      <c r="K61" s="46">
        <v>26.87</v>
      </c>
      <c r="L61" s="46">
        <v>29.52</v>
      </c>
      <c r="M61" s="46">
        <v>22.12</v>
      </c>
      <c r="N61" s="46">
        <v>14.36</v>
      </c>
      <c r="O61" s="9">
        <f>IF(J61=0,0,(AH61-AG61)*(100/AG61))</f>
        <v>23.510482664853839</v>
      </c>
      <c r="P61" s="9">
        <f>IF(K61=0,0,(AI61-AH61)*(100/AH61))</f>
        <v>40.498064351470951</v>
      </c>
      <c r="Q61" s="12">
        <f>IF(I61&gt;=$C$3,$D$3,0)</f>
        <v>0</v>
      </c>
      <c r="R61" s="12">
        <f>IF(J61&gt;=$C$4,$D$4,
IF(J61=0,
IF(I61&gt;=$C$4,$D$4/4,0),0))</f>
        <v>0</v>
      </c>
      <c r="S61" s="12">
        <f>IF(O61&gt;=$C$5,$D$5,
IF(J61=0,
IF(I61&gt;=$C$5,$D$5/4,0),0))</f>
        <v>12</v>
      </c>
      <c r="T61" s="12">
        <f>IF(K61&gt;=$C$6,($D$6+IF(OR((Q61*U61&gt;0),(Q61*S61&gt;0),(S61*U61&gt;0)),(K61-$C$6)/(IF(AC61&gt;0,1,3)),0)),
IF(K61=0,
IF(J61&gt;=$C$6,($D$6+IF(Q61*S61&gt;0,(J61-$C$6)/(IF(AC61&gt;0,1,3)),0))/4,0),0))</f>
        <v>11.870000000000001</v>
      </c>
      <c r="U61" s="12">
        <f>IF(P61&gt;=$C$7,$D$7,
IF(K61=0,
IF(I61&gt;=$C$7,$D$7/4,0),0))</f>
        <v>12</v>
      </c>
      <c r="V61" s="12">
        <f>IF(L61&gt;=$C$8,($D$8+IF(OR((Q61*U61&gt;0),(Q61*S61&gt;0),(S61*U61&gt;0)),(L61-$C$8)/(IF(AC61&gt;0,1,3)),0)),
IF(L61=0,
IF(K61&gt;=$C$8,($D$8+IF(OR((Q61*U61&gt;0),(Q61*S61&gt;0),(S61*U61&gt;0)),(K61-$C$8)/(IF(AC61&gt;0,1,3)),0))/4,0),0))</f>
        <v>26.52</v>
      </c>
      <c r="W61" s="12">
        <f>IF(N61&gt;=$C$9,$D$9,
IF(N61=0,
IF(M61&gt;=$C$9,$D$9/4,0),0))</f>
        <v>0</v>
      </c>
      <c r="X61" s="12">
        <f>IF(AND(Q61=$D$3,S61=$D$5,U61=$D$7,AC61=$D$15,
IF(J61&gt;0,(I61-J61),0)+
IF(K61&gt;0,(J61-K61),0)+
IF(L61&gt;0,(K61-L61),0)+
IF(M61&gt;0,(L61-M61),0)+
IF(N61&gt;0,(M61-N61),0)&gt;$C$10),$D$10,0)</f>
        <v>0</v>
      </c>
      <c r="Y61" s="12">
        <f>IF(
AND(OR((Q61*U61&gt;0),(Q61*S61&gt;0),(S61*U61&gt;0)),F61&lt;G61),$D$11,IF(
AND(OR((Q61*U61&gt;0),(Q61*S61&gt;0),(S61*U61&gt;0)),(F61=0)),$D$11/2,0))/(IF(AC61&gt;0,1,3))</f>
        <v>8</v>
      </c>
      <c r="Z61" s="12">
        <f>IF(AND(OR((Q61*U61&gt;0),(Q61*S61&gt;0),(S61*U61&gt;0)),F61&lt;((G61+H61)*0.6)),$D$12,0)/(IF(AC61&gt;0,1,3))</f>
        <v>50</v>
      </c>
      <c r="AA61" s="12">
        <f>IF(R61=0,IF(I61&lt;0,I61*$D$13)+IF(O61&lt;0,O61*$D$13)+IF(P61&lt;0,P61*$D$13),0)</f>
        <v>0</v>
      </c>
      <c r="AB61" s="12">
        <f>IFERROR((IF(AND((E61&gt;0),(E61&lt;$C$14)),$D$14,0)),0)/(IF(AC61&gt;0,1,3))</f>
        <v>0</v>
      </c>
      <c r="AC61" s="12">
        <f>IF(D61&gt;$C$15,$D$15,0)</f>
        <v>10</v>
      </c>
      <c r="AD61" s="12">
        <f>IF(AND(Q61=$D$3,S61=$D$5,U61=$D$7),$D$16+(K61-$C$16)/(IF(AC61&gt;0,1,3)),0)/2</f>
        <v>0</v>
      </c>
      <c r="AE61" s="12">
        <f>IF(AND(Q61=$D$3,S61=$D$5),$D$17+(J61-$C$17)/(IF(AC61&gt;0,1,3)),0)/3</f>
        <v>0</v>
      </c>
      <c r="AF61" s="12">
        <f>IF(AND(Q61=$D$3,S61=$D$5,U61=$D$7,V61&gt;$D$8),$D$18+(L61-$C$18)/(IF(AC61&gt;0,1,3)),0)</f>
        <v>0</v>
      </c>
      <c r="AG61" s="12">
        <f>100+100*(I61/100)</f>
        <v>117.68</v>
      </c>
      <c r="AH61" s="12">
        <f>(100+100*(J61/100))+(100+100*(J61/100))*(J61/100)</f>
        <v>145.34713600000001</v>
      </c>
      <c r="AI61" s="12">
        <f>((100+100*(K61/100))+(100+100*(K61/100))*(K61/100))+((100+100*(K61/100))+(100+100*(K61/100))*(K61/100))*(K61/100)</f>
        <v>204.20991267030001</v>
      </c>
      <c r="AJ61" s="15">
        <f>SUM(Q61:AF61)</f>
        <v>130.38999999999999</v>
      </c>
    </row>
    <row r="62" spans="1:36" s="15" customFormat="1">
      <c r="A62" s="45" t="s">
        <v>1</v>
      </c>
      <c r="B62" s="45" t="s">
        <v>96</v>
      </c>
      <c r="C62" s="50">
        <f>SUM(Q62:AF62)/MAX($AJ$21:$AJ$102)*100</f>
        <v>27.862732506884054</v>
      </c>
      <c r="D62" s="45">
        <v>63.6</v>
      </c>
      <c r="E62" s="45">
        <v>0.91</v>
      </c>
      <c r="F62" s="45">
        <v>25.12</v>
      </c>
      <c r="G62" s="45">
        <v>33.99</v>
      </c>
      <c r="H62" s="45">
        <v>21.04</v>
      </c>
      <c r="I62" s="46">
        <v>17.41</v>
      </c>
      <c r="J62" s="46">
        <v>40.56</v>
      </c>
      <c r="K62" s="46">
        <v>25.04</v>
      </c>
      <c r="L62" s="46">
        <v>42.55</v>
      </c>
      <c r="M62" s="46">
        <v>46.49</v>
      </c>
      <c r="N62" s="46">
        <v>37.24</v>
      </c>
      <c r="O62" s="9">
        <f>IF(J62=0,0,(AH62-AG62)*(100/AG62))</f>
        <v>68.27453879567328</v>
      </c>
      <c r="P62" s="9">
        <f>IF(K62=0,0,(AI62-AH62)*(100/AH62))</f>
        <v>-1.0482685049702685</v>
      </c>
      <c r="Q62" s="12">
        <f>IF(I62&gt;=$C$3,$D$3,0)</f>
        <v>0</v>
      </c>
      <c r="R62" s="12">
        <f>IF(J62&gt;=$C$4,$D$4,
IF(J62=0,
IF(I62&gt;=$C$4,$D$4/4,0),0))</f>
        <v>8</v>
      </c>
      <c r="S62" s="12">
        <f>IF(O62&gt;=$C$5,$D$5,
IF(J62=0,
IF(I62&gt;=$C$5,$D$5/4,0),0))</f>
        <v>12</v>
      </c>
      <c r="T62" s="12">
        <f>IF(K62&gt;=$C$6,($D$6+IF(OR((Q62*U62&gt;0),(Q62*S62&gt;0),(S62*U62&gt;0)),(K62-$C$6)/(IF(AC62&gt;0,1,3)),0)),
IF(K62=0,
IF(J62&gt;=$C$6,($D$6+IF(Q62*S62&gt;0,(J62-$C$6)/(IF(AC62&gt;0,1,3)),0))/4,0),0))</f>
        <v>8</v>
      </c>
      <c r="U62" s="12">
        <f>IF(P62&gt;=$C$7,$D$7,
IF(K62=0,
IF(I62&gt;=$C$7,$D$7/4,0),0))</f>
        <v>0</v>
      </c>
      <c r="V62" s="12">
        <f>IF(L62&gt;=$C$8,($D$8+IF(OR((Q62*U62&gt;0),(Q62*S62&gt;0),(S62*U62&gt;0)),(L62-$C$8)/(IF(AC62&gt;0,1,3)),0)),
IF(L62=0,
IF(K62&gt;=$C$8,($D$8+IF(OR((Q62*U62&gt;0),(Q62*S62&gt;0),(S62*U62&gt;0)),(K62-$C$8)/(IF(AC62&gt;0,1,3)),0))/4,0),0))</f>
        <v>20</v>
      </c>
      <c r="W62" s="12">
        <f>IF(N62&gt;=$C$9,$D$9,
IF(N62=0,
IF(M62&gt;=$C$9,$D$9/4,0),0))</f>
        <v>50</v>
      </c>
      <c r="X62" s="12">
        <f>IF(AND(Q62=$D$3,S62=$D$5,U62=$D$7,AC62=$D$15,
IF(J62&gt;0,(I62-J62),0)+
IF(K62&gt;0,(J62-K62),0)+
IF(L62&gt;0,(K62-L62),0)+
IF(M62&gt;0,(L62-M62),0)+
IF(N62&gt;0,(M62-N62),0)&gt;$C$10),$D$10,0)</f>
        <v>0</v>
      </c>
      <c r="Y62" s="12">
        <f>IF(
AND(OR((Q62*U62&gt;0),(Q62*S62&gt;0),(S62*U62&gt;0)),F62&lt;G62),$D$11,IF(
AND(OR((Q62*U62&gt;0),(Q62*S62&gt;0),(S62*U62&gt;0)),(F62=0)),$D$11/2,0))/(IF(AC62&gt;0,1,3))</f>
        <v>0</v>
      </c>
      <c r="Z62" s="12">
        <f>IF(AND(OR((Q62*U62&gt;0),(Q62*S62&gt;0),(S62*U62&gt;0)),F62&lt;((G62+H62)*0.6)),$D$12,0)/(IF(AC62&gt;0,1,3))</f>
        <v>0</v>
      </c>
      <c r="AA62" s="12">
        <f>IF(R62=0,IF(I62&lt;0,I62*$D$13)+IF(O62&lt;0,O62*$D$13)+IF(P62&lt;0,P62*$D$13),0)</f>
        <v>0</v>
      </c>
      <c r="AB62" s="12">
        <f>IFERROR((IF(AND((E62&gt;0),(E62&lt;$C$14)),$D$14,0)),0)/(IF(AC62&gt;0,1,3))</f>
        <v>20</v>
      </c>
      <c r="AC62" s="12">
        <f>IF(D62&gt;$C$15,$D$15,0)</f>
        <v>10</v>
      </c>
      <c r="AD62" s="12">
        <f>IF(AND(Q62=$D$3,S62=$D$5,U62=$D$7),$D$16+(K62-$C$16)/(IF(AC62&gt;0,1,3)),0)/2</f>
        <v>0</v>
      </c>
      <c r="AE62" s="12">
        <f>IF(AND(Q62=$D$3,S62=$D$5),$D$17+(J62-$C$17)/(IF(AC62&gt;0,1,3)),0)/3</f>
        <v>0</v>
      </c>
      <c r="AF62" s="12">
        <f>IF(AND(Q62=$D$3,S62=$D$5,U62=$D$7,V62&gt;$D$8),$D$18+(L62-$C$18)/(IF(AC62&gt;0,1,3)),0)</f>
        <v>0</v>
      </c>
      <c r="AG62" s="12">
        <f>100+100*(I62/100)</f>
        <v>117.41</v>
      </c>
      <c r="AH62" s="12">
        <f>(100+100*(J62/100))+(100+100*(J62/100))*(J62/100)</f>
        <v>197.571136</v>
      </c>
      <c r="AI62" s="12">
        <f>((100+100*(K62/100))+(100+100*(K62/100))*(K62/100))+((100+100*(K62/100))+(100+100*(K62/100))*(K62/100))*(K62/100)</f>
        <v>195.50006000640002</v>
      </c>
      <c r="AJ62" s="15">
        <f>SUM(Q62:AF62)</f>
        <v>128</v>
      </c>
    </row>
    <row r="63" spans="1:36" s="15" customFormat="1">
      <c r="A63" s="45" t="s">
        <v>54</v>
      </c>
      <c r="B63" s="45" t="s">
        <v>95</v>
      </c>
      <c r="C63" s="50">
        <f>SUM(Q63:AF63)/MAX($AJ$21:$AJ$102)*100</f>
        <v>27.788238395667737</v>
      </c>
      <c r="D63" s="45">
        <v>0.2</v>
      </c>
      <c r="E63" s="45">
        <v>0.63</v>
      </c>
      <c r="F63" s="45">
        <v>-46</v>
      </c>
      <c r="G63" s="45">
        <v>-10.67</v>
      </c>
      <c r="H63" s="45">
        <v>-51.92</v>
      </c>
      <c r="I63" s="46">
        <v>61.95</v>
      </c>
      <c r="J63" s="46">
        <v>61.2</v>
      </c>
      <c r="K63" s="46">
        <v>26.43</v>
      </c>
      <c r="L63" s="46">
        <v>27.81</v>
      </c>
      <c r="M63" s="46">
        <v>6.55</v>
      </c>
      <c r="N63" s="46">
        <v>-8.99</v>
      </c>
      <c r="O63" s="9">
        <f>IF(J63=0,0,(AH63-AG63)*(100/AG63))</f>
        <v>60.453473294226626</v>
      </c>
      <c r="P63" s="9">
        <f>IF(K63=0,0,(AI63-AH63)*(100/AH63))</f>
        <v>-22.228524446497733</v>
      </c>
      <c r="Q63" s="12">
        <f>IF(I63&gt;=$C$3,$D$3,0)</f>
        <v>35</v>
      </c>
      <c r="R63" s="12">
        <f>IF(J63&gt;=$C$4,$D$4,
IF(J63=0,
IF(I63&gt;=$C$4,$D$4/4,0),0))</f>
        <v>8</v>
      </c>
      <c r="S63" s="12">
        <f>IF(O63&gt;=$C$5,$D$5,
IF(J63=0,
IF(I63&gt;=$C$5,$D$5/4,0),0))</f>
        <v>12</v>
      </c>
      <c r="T63" s="12">
        <f>IF(K63&gt;=$C$6,($D$6+IF(OR((Q63*U63&gt;0),(Q63*S63&gt;0),(S63*U63&gt;0)),(K63-$C$6)/(IF(AC63&gt;0,1,3)),0)),
IF(K63=0,
IF(J63&gt;=$C$6,($D$6+IF(Q63*S63&gt;0,(J63-$C$6)/(IF(AC63&gt;0,1,3)),0))/4,0),0))</f>
        <v>9.1433333333333326</v>
      </c>
      <c r="U63" s="12">
        <f>IF(P63&gt;=$C$7,$D$7,
IF(K63=0,
IF(I63&gt;=$C$7,$D$7/4,0),0))</f>
        <v>0</v>
      </c>
      <c r="V63" s="12">
        <f>IF(L63&gt;=$C$8,($D$8+IF(OR((Q63*U63&gt;0),(Q63*S63&gt;0),(S63*U63&gt;0)),(L63-$C$8)/(IF(AC63&gt;0,1,3)),0)),
IF(L63=0,
IF(K63&gt;=$C$8,($D$8+IF(OR((Q63*U63&gt;0),(Q63*S63&gt;0),(S63*U63&gt;0)),(K63-$C$8)/(IF(AC63&gt;0,1,3)),0))/4,0),0))</f>
        <v>21.603333333333332</v>
      </c>
      <c r="W63" s="12">
        <f>IF(N63&gt;=$C$9,$D$9,
IF(N63=0,
IF(M63&gt;=$C$9,$D$9/4,0),0))</f>
        <v>0</v>
      </c>
      <c r="X63" s="12">
        <f>IF(AND(Q63=$D$3,S63=$D$5,U63=$D$7,AC63=$D$15,
IF(J63&gt;0,(I63-J63),0)+
IF(K63&gt;0,(J63-K63),0)+
IF(L63&gt;0,(K63-L63),0)+
IF(M63&gt;0,(L63-M63),0)+
IF(N63&gt;0,(M63-N63),0)&gt;$C$10),$D$10,0)</f>
        <v>0</v>
      </c>
      <c r="Y63" s="12">
        <f>IF(
AND(OR((Q63*U63&gt;0),(Q63*S63&gt;0),(S63*U63&gt;0)),F63&lt;G63),$D$11,IF(
AND(OR((Q63*U63&gt;0),(Q63*S63&gt;0),(S63*U63&gt;0)),(F63=0)),$D$11/2,0))/(IF(AC63&gt;0,1,3))</f>
        <v>2.6666666666666665</v>
      </c>
      <c r="Z63" s="12">
        <f>IF(AND(OR((Q63*U63&gt;0),(Q63*S63&gt;0),(S63*U63&gt;0)),F63&lt;((G63+H63)*0.6)),$D$12,0)/(IF(AC63&gt;0,1,3))</f>
        <v>16.666666666666668</v>
      </c>
      <c r="AA63" s="12">
        <f>IF(R63=0,IF(I63&lt;0,I63*$D$13)+IF(O63&lt;0,O63*$D$13)+IF(P63&lt;0,P63*$D$13),0)</f>
        <v>0</v>
      </c>
      <c r="AB63" s="12">
        <f>IFERROR((IF(AND((E63&gt;0),(E63&lt;$C$14)),$D$14,0)),0)/(IF(AC63&gt;0,1,3))</f>
        <v>6.666666666666667</v>
      </c>
      <c r="AC63" s="12">
        <f>IF(D63&gt;$C$15,$D$15,0)</f>
        <v>0</v>
      </c>
      <c r="AD63" s="12">
        <f>IF(AND(Q63=$D$3,S63=$D$5,U63=$D$7),$D$16+(K63-$C$16)/(IF(AC63&gt;0,1,3)),0)/2</f>
        <v>0</v>
      </c>
      <c r="AE63" s="12">
        <f>IF(AND(Q63=$D$3,S63=$D$5),$D$17+(J63-$C$17)/(IF(AC63&gt;0,1,3)),0)/3</f>
        <v>15.911111111111111</v>
      </c>
      <c r="AF63" s="12">
        <f>IF(AND(Q63=$D$3,S63=$D$5,U63=$D$7,V63&gt;$D$8),$D$18+(L63-$C$18)/(IF(AC63&gt;0,1,3)),0)</f>
        <v>0</v>
      </c>
      <c r="AG63" s="12">
        <f>100+100*(I63/100)</f>
        <v>161.94999999999999</v>
      </c>
      <c r="AH63" s="12">
        <f>(100+100*(J63/100))+(100+100*(J63/100))*(J63/100)</f>
        <v>259.8544</v>
      </c>
      <c r="AI63" s="12">
        <f>((100+100*(K63/100))+(100+100*(K63/100))*(K63/100))+((100+100*(K63/100))+(100+100*(K63/100))*(K63/100))*(K63/100)</f>
        <v>202.09260117069999</v>
      </c>
      <c r="AJ63" s="15">
        <f>SUM(Q63:AF63)</f>
        <v>127.6577777777778</v>
      </c>
    </row>
    <row r="64" spans="1:36" s="15" customFormat="1">
      <c r="A64" s="45" t="s">
        <v>72</v>
      </c>
      <c r="B64" s="45" t="s">
        <v>100</v>
      </c>
      <c r="C64" s="50">
        <f>SUM(Q64:AF64)/MAX($AJ$21:$AJ$102)*100</f>
        <v>27.477201294939846</v>
      </c>
      <c r="D64" s="45">
        <v>0.2</v>
      </c>
      <c r="E64" s="45">
        <v>0.55000000000000004</v>
      </c>
      <c r="F64" s="45">
        <v>27.39</v>
      </c>
      <c r="G64" s="45">
        <v>31.3</v>
      </c>
      <c r="H64" s="45">
        <v>19.829999999999998</v>
      </c>
      <c r="I64" s="46">
        <v>162.35</v>
      </c>
      <c r="J64" s="46">
        <v>197.56</v>
      </c>
      <c r="K64" s="46">
        <v>41.5</v>
      </c>
      <c r="L64" s="46">
        <v>13.26</v>
      </c>
      <c r="M64" s="46">
        <v>0.3</v>
      </c>
      <c r="N64" s="46">
        <v>0</v>
      </c>
      <c r="O64" s="9">
        <f>IF(J64=0,0,(AH64-AG64)*(100/AG64))</f>
        <v>237.49553497236519</v>
      </c>
      <c r="P64" s="9">
        <f>IF(K64=0,0,(AI64-AH64)*(100/AH64))</f>
        <v>-68.002192635153236</v>
      </c>
      <c r="Q64" s="12">
        <f>IF(I64&gt;=$C$3,$D$3,0)</f>
        <v>35</v>
      </c>
      <c r="R64" s="12">
        <f>IF(J64&gt;=$C$4,$D$4,
IF(J64=0,
IF(I64&gt;=$C$4,$D$4/4,0),0))</f>
        <v>8</v>
      </c>
      <c r="S64" s="12">
        <f>IF(O64&gt;=$C$5,$D$5,
IF(J64=0,
IF(I64&gt;=$C$5,$D$5/4,0),0))</f>
        <v>12</v>
      </c>
      <c r="T64" s="12">
        <f>IF(K64&gt;=$C$6,($D$6+IF(OR((Q64*U64&gt;0),(Q64*S64&gt;0),(S64*U64&gt;0)),(K64-$C$6)/(IF(AC64&gt;0,1,3)),0)),
IF(K64=0,
IF(J64&gt;=$C$6,($D$6+IF(Q64*S64&gt;0,(J64-$C$6)/(IF(AC64&gt;0,1,3)),0))/4,0),0))</f>
        <v>14.166666666666668</v>
      </c>
      <c r="U64" s="12">
        <f>IF(P64&gt;=$C$7,$D$7,
IF(K64=0,
IF(I64&gt;=$C$7,$D$7/4,0),0))</f>
        <v>0</v>
      </c>
      <c r="V64" s="12">
        <f>IF(L64&gt;=$C$8,($D$8+IF(OR((Q64*U64&gt;0),(Q64*S64&gt;0),(S64*U64&gt;0)),(L64-$C$8)/(IF(AC64&gt;0,1,3)),0)),
IF(L64=0,
IF(K64&gt;=$C$8,($D$8+IF(OR((Q64*U64&gt;0),(Q64*S64&gt;0),(S64*U64&gt;0)),(K64-$C$8)/(IF(AC64&gt;0,1,3)),0))/4,0),0))</f>
        <v>0</v>
      </c>
      <c r="W64" s="12">
        <f>IF(N64&gt;=$C$9,$D$9,
IF(N64=0,
IF(M64&gt;=$C$9,$D$9/4,0),0))</f>
        <v>0</v>
      </c>
      <c r="X64" s="12">
        <f>IF(AND(Q64=$D$3,S64=$D$5,U64=$D$7,AC64=$D$15,
IF(J64&gt;0,(I64-J64),0)+
IF(K64&gt;0,(J64-K64),0)+
IF(L64&gt;0,(K64-L64),0)+
IF(M64&gt;0,(L64-M64),0)+
IF(N64&gt;0,(M64-N64),0)&gt;$C$10),$D$10,0)</f>
        <v>0</v>
      </c>
      <c r="Y64" s="12">
        <f>IF(
AND(OR((Q64*U64&gt;0),(Q64*S64&gt;0),(S64*U64&gt;0)),F64&lt;G64),$D$11,IF(
AND(OR((Q64*U64&gt;0),(Q64*S64&gt;0),(S64*U64&gt;0)),(F64=0)),$D$11/2,0))/(IF(AC64&gt;0,1,3))</f>
        <v>2.6666666666666665</v>
      </c>
      <c r="Z64" s="12">
        <f>IF(AND(OR((Q64*U64&gt;0),(Q64*S64&gt;0),(S64*U64&gt;0)),F64&lt;((G64+H64)*0.6)),$D$12,0)/(IF(AC64&gt;0,1,3))</f>
        <v>16.666666666666668</v>
      </c>
      <c r="AA64" s="12">
        <f>IF(R64=0,IF(I64&lt;0,I64*$D$13)+IF(O64&lt;0,O64*$D$13)+IF(P64&lt;0,P64*$D$13),0)</f>
        <v>0</v>
      </c>
      <c r="AB64" s="12">
        <f>IFERROR((IF(AND((E64&gt;0),(E64&lt;$C$14)),$D$14,0)),0)/(IF(AC64&gt;0,1,3))</f>
        <v>6.666666666666667</v>
      </c>
      <c r="AC64" s="12">
        <f>IF(D64&gt;$C$15,$D$15,0)</f>
        <v>0</v>
      </c>
      <c r="AD64" s="12">
        <f>IF(AND(Q64=$D$3,S64=$D$5,U64=$D$7),$D$16+(K64-$C$16)/(IF(AC64&gt;0,1,3)),0)/2</f>
        <v>0</v>
      </c>
      <c r="AE64" s="12">
        <f>IF(AND(Q64=$D$3,S64=$D$5),$D$17+(J64-$C$17)/(IF(AC64&gt;0,1,3)),0)/3</f>
        <v>31.062222222222221</v>
      </c>
      <c r="AF64" s="12">
        <f>IF(AND(Q64=$D$3,S64=$D$5,U64=$D$7,V64&gt;$D$8),$D$18+(L64-$C$18)/(IF(AC64&gt;0,1,3)),0)</f>
        <v>0</v>
      </c>
      <c r="AG64" s="12">
        <f>100+100*(I64/100)</f>
        <v>262.35000000000002</v>
      </c>
      <c r="AH64" s="12">
        <f>(100+100*(J64/100))+(100+100*(J64/100))*(J64/100)</f>
        <v>885.41953600000011</v>
      </c>
      <c r="AI64" s="12">
        <f>((100+100*(K64/100))+(100+100*(K64/100))*(K64/100))+((100+100*(K64/100))+(100+100*(K64/100))*(K64/100))*(K64/100)</f>
        <v>283.31483750000001</v>
      </c>
      <c r="AJ64" s="15">
        <f>SUM(Q64:AF64)</f>
        <v>126.2288888888889</v>
      </c>
    </row>
    <row r="65" spans="1:36" s="15" customFormat="1">
      <c r="A65" s="51" t="s">
        <v>30</v>
      </c>
      <c r="B65" s="45" t="s">
        <v>91</v>
      </c>
      <c r="C65" s="50">
        <f>SUM(Q65:AF65)/MAX($AJ$21:$AJ$102)*100</f>
        <v>26.774344518333891</v>
      </c>
      <c r="D65" s="45">
        <v>32.6</v>
      </c>
      <c r="E65" s="45">
        <v>1.52</v>
      </c>
      <c r="F65" s="45">
        <v>21.96</v>
      </c>
      <c r="G65" s="45">
        <v>25.72</v>
      </c>
      <c r="H65" s="45">
        <v>16.13</v>
      </c>
      <c r="I65" s="46">
        <v>50.21</v>
      </c>
      <c r="J65" s="46">
        <v>35.22</v>
      </c>
      <c r="K65" s="46">
        <v>20.12</v>
      </c>
      <c r="L65" s="46">
        <v>23.24</v>
      </c>
      <c r="M65" s="46">
        <v>25.34</v>
      </c>
      <c r="N65" s="46">
        <v>25.92</v>
      </c>
      <c r="O65" s="9">
        <f>IF(J65=0,0,(AH65-AG65)*(100/AG65))</f>
        <v>21.725906397709863</v>
      </c>
      <c r="P65" s="9">
        <f>IF(K65=0,0,(AI65-AH65)*(100/AH65))</f>
        <v>-5.2096542475954486</v>
      </c>
      <c r="Q65" s="12">
        <f>IF(I65&gt;=$C$3,$D$3,0)</f>
        <v>35</v>
      </c>
      <c r="R65" s="12">
        <f>IF(J65&gt;=$C$4,$D$4,
IF(J65=0,
IF(I65&gt;=$C$4,$D$4/4,0),0))</f>
        <v>8</v>
      </c>
      <c r="S65" s="12">
        <f>IF(O65&gt;=$C$5,$D$5,
IF(J65=0,
IF(I65&gt;=$C$5,$D$5/4,0),0))</f>
        <v>0</v>
      </c>
      <c r="T65" s="12">
        <f>IF(K65&gt;=$C$6,($D$6+IF(OR((Q65*U65&gt;0),(Q65*S65&gt;0),(S65*U65&gt;0)),(K65-$C$6)/(IF(AC65&gt;0,1,3)),0)),
IF(K65=0,
IF(J65&gt;=$C$6,($D$6+IF(Q65*S65&gt;0,(J65-$C$6)/(IF(AC65&gt;0,1,3)),0))/4,0),0))</f>
        <v>0</v>
      </c>
      <c r="U65" s="12">
        <f>IF(P65&gt;=$C$7,$D$7,
IF(K65=0,
IF(I65&gt;=$C$7,$D$7/4,0),0))</f>
        <v>0</v>
      </c>
      <c r="V65" s="12">
        <f>IF(L65&gt;=$C$8,($D$8+IF(OR((Q65*U65&gt;0),(Q65*S65&gt;0),(S65*U65&gt;0)),(L65-$C$8)/(IF(AC65&gt;0,1,3)),0)),
IF(L65=0,
IF(K65&gt;=$C$8,($D$8+IF(OR((Q65*U65&gt;0),(Q65*S65&gt;0),(S65*U65&gt;0)),(K65-$C$8)/(IF(AC65&gt;0,1,3)),0))/4,0),0))</f>
        <v>20</v>
      </c>
      <c r="W65" s="12">
        <f>IF(N65&gt;=$C$9,$D$9,
IF(N65=0,
IF(M65&gt;=$C$9,$D$9/4,0),0))</f>
        <v>50</v>
      </c>
      <c r="X65" s="12">
        <f>IF(AND(Q65=$D$3,S65=$D$5,U65=$D$7,AC65=$D$15,
IF(J65&gt;0,(I65-J65),0)+
IF(K65&gt;0,(J65-K65),0)+
IF(L65&gt;0,(K65-L65),0)+
IF(M65&gt;0,(L65-M65),0)+
IF(N65&gt;0,(M65-N65),0)&gt;$C$10),$D$10,0)</f>
        <v>0</v>
      </c>
      <c r="Y65" s="12">
        <f>IF(
AND(OR((Q65*U65&gt;0),(Q65*S65&gt;0),(S65*U65&gt;0)),F65&lt;G65),$D$11,IF(
AND(OR((Q65*U65&gt;0),(Q65*S65&gt;0),(S65*U65&gt;0)),(F65=0)),$D$11/2,0))/(IF(AC65&gt;0,1,3))</f>
        <v>0</v>
      </c>
      <c r="Z65" s="12">
        <f>IF(AND(OR((Q65*U65&gt;0),(Q65*S65&gt;0),(S65*U65&gt;0)),F65&lt;((G65+H65)*0.6)),$D$12,0)/(IF(AC65&gt;0,1,3))</f>
        <v>0</v>
      </c>
      <c r="AA65" s="12">
        <f>IF(R65=0,IF(I65&lt;0,I65*$D$13)+IF(O65&lt;0,O65*$D$13)+IF(P65&lt;0,P65*$D$13),0)</f>
        <v>0</v>
      </c>
      <c r="AB65" s="12">
        <f>IFERROR((IF(AND((E65&gt;0),(E65&lt;$C$14)),$D$14,0)),0)/(IF(AC65&gt;0,1,3))</f>
        <v>0</v>
      </c>
      <c r="AC65" s="12">
        <f>IF(D65&gt;$C$15,$D$15,0)</f>
        <v>10</v>
      </c>
      <c r="AD65" s="12">
        <f>IF(AND(Q65=$D$3,S65=$D$5,U65=$D$7),$D$16+(K65-$C$16)/(IF(AC65&gt;0,1,3)),0)/2</f>
        <v>0</v>
      </c>
      <c r="AE65" s="12">
        <f>IF(AND(Q65=$D$3,S65=$D$5),$D$17+(J65-$C$17)/(IF(AC65&gt;0,1,3)),0)/3</f>
        <v>0</v>
      </c>
      <c r="AF65" s="12">
        <f>IF(AND(Q65=$D$3,S65=$D$5,U65=$D$7,V65&gt;$D$8),$D$18+(L65-$C$18)/(IF(AC65&gt;0,1,3)),0)</f>
        <v>0</v>
      </c>
      <c r="AG65" s="12">
        <f>100+100*(I65/100)</f>
        <v>150.21</v>
      </c>
      <c r="AH65" s="12">
        <f>(100+100*(J65/100))+(100+100*(J65/100))*(J65/100)</f>
        <v>182.84448399999999</v>
      </c>
      <c r="AI65" s="12">
        <f>((100+100*(K65/100))+(100+100*(K65/100))*(K65/100))+((100+100*(K65/100))+(100+100*(K65/100))*(K65/100))*(K65/100)</f>
        <v>173.31891857280002</v>
      </c>
      <c r="AJ65" s="15">
        <f>SUM(Q65:AF65)</f>
        <v>123</v>
      </c>
    </row>
    <row r="66" spans="1:36" s="15" customFormat="1">
      <c r="A66" s="51" t="s">
        <v>2</v>
      </c>
      <c r="B66" s="45" t="s">
        <v>95</v>
      </c>
      <c r="C66" s="50">
        <f>SUM(Q66:AF66)/MAX($AJ$21:$AJ$102)*100</f>
        <v>25.598885490699725</v>
      </c>
      <c r="D66" s="45">
        <v>34</v>
      </c>
      <c r="E66" s="45">
        <v>0.23</v>
      </c>
      <c r="F66" s="45">
        <v>13.68</v>
      </c>
      <c r="G66" s="45">
        <v>24.54</v>
      </c>
      <c r="H66" s="45">
        <v>12.92</v>
      </c>
      <c r="I66" s="46">
        <v>-23.89</v>
      </c>
      <c r="J66" s="46">
        <v>8.5299999999999994</v>
      </c>
      <c r="K66" s="46">
        <v>41.58</v>
      </c>
      <c r="L66" s="46">
        <v>51.47</v>
      </c>
      <c r="M66" s="46">
        <v>58.61</v>
      </c>
      <c r="N66" s="46">
        <v>41.89</v>
      </c>
      <c r="O66" s="9">
        <f>IF(J66=0,0,(AH66-AG66)*(100/AG66))</f>
        <v>54.759701747470771</v>
      </c>
      <c r="P66" s="9">
        <f>IF(K66=0,0,(AI66-AH66)*(100/AH66))</f>
        <v>140.93845323848959</v>
      </c>
      <c r="Q66" s="12">
        <f>IF(I66&gt;=$C$3,$D$3,0)</f>
        <v>0</v>
      </c>
      <c r="R66" s="12">
        <f>IF(J66&gt;=$C$4,$D$4,
IF(J66=0,
IF(I66&gt;=$C$4,$D$4/4,0),0))</f>
        <v>0</v>
      </c>
      <c r="S66" s="12">
        <f>IF(O66&gt;=$C$5,$D$5,
IF(J66=0,
IF(I66&gt;=$C$5,$D$5/4,0),0))</f>
        <v>12</v>
      </c>
      <c r="T66" s="12">
        <f>IF(K66&gt;=$C$6,($D$6+IF(OR((Q66*U66&gt;0),(Q66*S66&gt;0),(S66*U66&gt;0)),(K66-$C$6)/(IF(AC66&gt;0,1,3)),0)),
IF(K66=0,
IF(J66&gt;=$C$6,($D$6+IF(Q66*S66&gt;0,(J66-$C$6)/(IF(AC66&gt;0,1,3)),0))/4,0),0))</f>
        <v>26.58</v>
      </c>
      <c r="U66" s="12">
        <f>IF(P66&gt;=$C$7,$D$7,
IF(K66=0,
IF(I66&gt;=$C$7,$D$7/4,0),0))</f>
        <v>12</v>
      </c>
      <c r="V66" s="12">
        <f>IF(L66&gt;=$C$8,($D$8+IF(OR((Q66*U66&gt;0),(Q66*S66&gt;0),(S66*U66&gt;0)),(L66-$C$8)/(IF(AC66&gt;0,1,3)),0)),
IF(L66=0,
IF(K66&gt;=$C$8,($D$8+IF(OR((Q66*U66&gt;0),(Q66*S66&gt;0),(S66*U66&gt;0)),(K66-$C$8)/(IF(AC66&gt;0,1,3)),0))/4,0),0))</f>
        <v>48.47</v>
      </c>
      <c r="W66" s="12">
        <f>IF(N66&gt;=$C$9,$D$9,
IF(N66=0,
IF(M66&gt;=$C$9,$D$9/4,0),0))</f>
        <v>50</v>
      </c>
      <c r="X66" s="12">
        <f>IF(AND(Q66=$D$3,S66=$D$5,U66=$D$7,AC66=$D$15,
IF(J66&gt;0,(I66-J66),0)+
IF(K66&gt;0,(J66-K66),0)+
IF(L66&gt;0,(K66-L66),0)+
IF(M66&gt;0,(L66-M66),0)+
IF(N66&gt;0,(M66-N66),0)&gt;$C$10),$D$10,0)</f>
        <v>0</v>
      </c>
      <c r="Y66" s="12">
        <f>IF(
AND(OR((Q66*U66&gt;0),(Q66*S66&gt;0),(S66*U66&gt;0)),F66&lt;G66),$D$11,IF(
AND(OR((Q66*U66&gt;0),(Q66*S66&gt;0),(S66*U66&gt;0)),(F66=0)),$D$11/2,0))/(IF(AC66&gt;0,1,3))</f>
        <v>8</v>
      </c>
      <c r="Z66" s="12">
        <f>IF(AND(OR((Q66*U66&gt;0),(Q66*S66&gt;0),(S66*U66&gt;0)),F66&lt;((G66+H66)*0.6)),$D$12,0)/(IF(AC66&gt;0,1,3))</f>
        <v>50</v>
      </c>
      <c r="AA66" s="12">
        <f>IF(R66=0,IF(I66&lt;0,I66*$D$13)+IF(O66&lt;0,O66*$D$13)+IF(P66&lt;0,P66*$D$13),0)</f>
        <v>-119.45</v>
      </c>
      <c r="AB66" s="12">
        <f>IFERROR((IF(AND((E66&gt;0),(E66&lt;$C$14)),$D$14,0)),0)/(IF(AC66&gt;0,1,3))</f>
        <v>20</v>
      </c>
      <c r="AC66" s="12">
        <f>IF(D66&gt;$C$15,$D$15,0)</f>
        <v>10</v>
      </c>
      <c r="AD66" s="12">
        <f>IF(AND(Q66=$D$3,S66=$D$5,U66=$D$7),$D$16+(K66-$C$16)/(IF(AC66&gt;0,1,3)),0)/2</f>
        <v>0</v>
      </c>
      <c r="AE66" s="12">
        <f>IF(AND(Q66=$D$3,S66=$D$5),$D$17+(J66-$C$17)/(IF(AC66&gt;0,1,3)),0)/3</f>
        <v>0</v>
      </c>
      <c r="AF66" s="12">
        <f>IF(AND(Q66=$D$3,S66=$D$5,U66=$D$7,V66&gt;$D$8),$D$18+(L66-$C$18)/(IF(AC66&gt;0,1,3)),0)</f>
        <v>0</v>
      </c>
      <c r="AG66" s="12">
        <f>100+100*(I66/100)</f>
        <v>76.11</v>
      </c>
      <c r="AH66" s="12">
        <f>(100+100*(J66/100))+(100+100*(J66/100))*(J66/100)</f>
        <v>117.787609</v>
      </c>
      <c r="AI66" s="12">
        <f>((100+100*(K66/100))+(100+100*(K66/100))*(K66/100))+((100+100*(K66/100))+(100+100*(K66/100))*(K66/100))*(K66/100)</f>
        <v>283.79564323119996</v>
      </c>
      <c r="AJ66" s="15">
        <f>SUM(Q66:AF66)</f>
        <v>117.60000000000001</v>
      </c>
    </row>
    <row r="67" spans="1:36" s="15" customFormat="1">
      <c r="A67" s="45" t="s">
        <v>172</v>
      </c>
      <c r="B67" s="45" t="s">
        <v>95</v>
      </c>
      <c r="C67" s="50">
        <f>SUM(Q67:AF67)/MAX($AJ$21:$AJ$102)*100</f>
        <v>25.420389860577497</v>
      </c>
      <c r="D67" s="45">
        <v>86.7</v>
      </c>
      <c r="E67" s="45">
        <v>2.14</v>
      </c>
      <c r="F67" s="45">
        <v>16.78</v>
      </c>
      <c r="G67" s="45">
        <v>20.89</v>
      </c>
      <c r="H67" s="45">
        <v>14.83</v>
      </c>
      <c r="I67" s="46">
        <v>10.46</v>
      </c>
      <c r="J67" s="46">
        <v>26.98</v>
      </c>
      <c r="K67" s="46">
        <v>31.78</v>
      </c>
      <c r="L67" s="46">
        <v>18.239999999999998</v>
      </c>
      <c r="M67" s="46">
        <v>14.62</v>
      </c>
      <c r="N67" s="46">
        <v>14.43</v>
      </c>
      <c r="O67" s="9">
        <f>IF(J67=0,0,(AH67-AG67)*(100/AG67))</f>
        <v>45.970671736375124</v>
      </c>
      <c r="P67" s="9">
        <f>IF(K67=0,0,(AI67-AH67)*(100/AH67))</f>
        <v>41.931196568794803</v>
      </c>
      <c r="Q67" s="12">
        <f>IF(I67&gt;=$C$3,$D$3,0)</f>
        <v>0</v>
      </c>
      <c r="R67" s="12">
        <f>IF(J67&gt;=$C$4,$D$4,
IF(J67=0,
IF(I67&gt;=$C$4,$D$4/4,0),0))</f>
        <v>8</v>
      </c>
      <c r="S67" s="12">
        <f>IF(O67&gt;=$C$5,$D$5,
IF(J67=0,
IF(I67&gt;=$C$5,$D$5/4,0),0))</f>
        <v>12</v>
      </c>
      <c r="T67" s="12">
        <f>IF(K67&gt;=$C$6,($D$6+IF(OR((Q67*U67&gt;0),(Q67*S67&gt;0),(S67*U67&gt;0)),(K67-$C$6)/(IF(AC67&gt;0,1,3)),0)),
IF(K67=0,
IF(J67&gt;=$C$6,($D$6+IF(Q67*S67&gt;0,(J67-$C$6)/(IF(AC67&gt;0,1,3)),0))/4,0),0))</f>
        <v>16.78</v>
      </c>
      <c r="U67" s="12">
        <f>IF(P67&gt;=$C$7,$D$7,
IF(K67=0,
IF(I67&gt;=$C$7,$D$7/4,0),0))</f>
        <v>12</v>
      </c>
      <c r="V67" s="12">
        <f>IF(L67&gt;=$C$8,($D$8+IF(OR((Q67*U67&gt;0),(Q67*S67&gt;0),(S67*U67&gt;0)),(L67-$C$8)/(IF(AC67&gt;0,1,3)),0)),
IF(L67=0,
IF(K67&gt;=$C$8,($D$8+IF(OR((Q67*U67&gt;0),(Q67*S67&gt;0),(S67*U67&gt;0)),(K67-$C$8)/(IF(AC67&gt;0,1,3)),0))/4,0),0))</f>
        <v>0</v>
      </c>
      <c r="W67" s="12">
        <f>IF(N67&gt;=$C$9,$D$9,
IF(N67=0,
IF(M67&gt;=$C$9,$D$9/4,0),0))</f>
        <v>0</v>
      </c>
      <c r="X67" s="12">
        <f>IF(AND(Q67=$D$3,S67=$D$5,U67=$D$7,AC67=$D$15,
IF(J67&gt;0,(I67-J67),0)+
IF(K67&gt;0,(J67-K67),0)+
IF(L67&gt;0,(K67-L67),0)+
IF(M67&gt;0,(L67-M67),0)+
IF(N67&gt;0,(M67-N67),0)&gt;$C$10),$D$10,0)</f>
        <v>0</v>
      </c>
      <c r="Y67" s="12">
        <f>IF(
AND(OR((Q67*U67&gt;0),(Q67*S67&gt;0),(S67*U67&gt;0)),F67&lt;G67),$D$11,IF(
AND(OR((Q67*U67&gt;0),(Q67*S67&gt;0),(S67*U67&gt;0)),(F67=0)),$D$11/2,0))/(IF(AC67&gt;0,1,3))</f>
        <v>8</v>
      </c>
      <c r="Z67" s="12">
        <f>IF(AND(OR((Q67*U67&gt;0),(Q67*S67&gt;0),(S67*U67&gt;0)),F67&lt;((G67+H67)*0.6)),$D$12,0)/(IF(AC67&gt;0,1,3))</f>
        <v>50</v>
      </c>
      <c r="AA67" s="12">
        <f>IF(R67=0,IF(I67&lt;0,I67*$D$13)+IF(O67&lt;0,O67*$D$13)+IF(P67&lt;0,P67*$D$13),0)</f>
        <v>0</v>
      </c>
      <c r="AB67" s="12">
        <f>IFERROR((IF(AND((E67&gt;0),(E67&lt;$C$14)),$D$14,0)),0)/(IF(AC67&gt;0,1,3))</f>
        <v>0</v>
      </c>
      <c r="AC67" s="12">
        <f>IF(D67&gt;$C$15,$D$15,0)</f>
        <v>10</v>
      </c>
      <c r="AD67" s="12">
        <f>IF(AND(Q67=$D$3,S67=$D$5,U67=$D$7),$D$16+(K67-$C$16)/(IF(AC67&gt;0,1,3)),0)/2</f>
        <v>0</v>
      </c>
      <c r="AE67" s="12">
        <f>IF(AND(Q67=$D$3,S67=$D$5),$D$17+(J67-$C$17)/(IF(AC67&gt;0,1,3)),0)/3</f>
        <v>0</v>
      </c>
      <c r="AF67" s="12">
        <f>IF(AND(Q67=$D$3,S67=$D$5,U67=$D$7,V67&gt;$D$8),$D$18+(L67-$C$18)/(IF(AC67&gt;0,1,3)),0)</f>
        <v>0</v>
      </c>
      <c r="AG67" s="12">
        <f>100+100*(I67/100)</f>
        <v>110.46000000000001</v>
      </c>
      <c r="AH67" s="12">
        <f>(100+100*(J67/100))+(100+100*(J67/100))*(J67/100)</f>
        <v>161.23920399999997</v>
      </c>
      <c r="AI67" s="12">
        <f>((100+100*(K67/100))+(100+100*(K67/100))*(K67/100))+((100+100*(K67/100))+(100+100*(K67/100))*(K67/100))*(K67/100)</f>
        <v>228.84873157520002</v>
      </c>
      <c r="AJ67" s="15">
        <f>SUM(Q67:AF67)</f>
        <v>116.78</v>
      </c>
    </row>
    <row r="68" spans="1:36" s="15" customFormat="1">
      <c r="A68" s="53" t="s">
        <v>66</v>
      </c>
      <c r="B68" s="45" t="s">
        <v>107</v>
      </c>
      <c r="C68" s="50">
        <f>SUM(Q68:AF68)/MAX($AJ$21:$AJ$102)*100</f>
        <v>24.597568541233578</v>
      </c>
      <c r="D68" s="45">
        <v>5.0999999999999996</v>
      </c>
      <c r="E68" s="45">
        <v>1</v>
      </c>
      <c r="F68" s="45">
        <v>16</v>
      </c>
      <c r="G68" s="45">
        <v>24</v>
      </c>
      <c r="H68" s="45">
        <v>6</v>
      </c>
      <c r="I68" s="46">
        <v>19.78</v>
      </c>
      <c r="J68" s="46">
        <v>24</v>
      </c>
      <c r="K68" s="46">
        <v>28</v>
      </c>
      <c r="L68" s="46">
        <v>19.309999999999999</v>
      </c>
      <c r="M68" s="46">
        <v>19.899999999999999</v>
      </c>
      <c r="N68" s="46">
        <v>8.73</v>
      </c>
      <c r="O68" s="9">
        <f>IF(J68=0,0,(AH68-AG68)*(100/AG68))</f>
        <v>28.368675905827342</v>
      </c>
      <c r="P68" s="9">
        <f>IF(K68=0,0,(AI68-AH68)*(100/AH68))</f>
        <v>36.391259105098868</v>
      </c>
      <c r="Q68" s="12">
        <f>IF(I68&gt;=$C$3,$D$3,0)</f>
        <v>0</v>
      </c>
      <c r="R68" s="12">
        <f>IF(J68&gt;=$C$4,$D$4,
IF(J68=0,
IF(I68&gt;=$C$4,$D$4/4,0),0))</f>
        <v>8</v>
      </c>
      <c r="S68" s="12">
        <f>IF(O68&gt;=$C$5,$D$5,
IF(J68=0,
IF(I68&gt;=$C$5,$D$5/4,0),0))</f>
        <v>12</v>
      </c>
      <c r="T68" s="12">
        <f>IF(K68&gt;=$C$6,($D$6+IF(OR((Q68*U68&gt;0),(Q68*S68&gt;0),(S68*U68&gt;0)),(K68-$C$6)/(IF(AC68&gt;0,1,3)),0)),
IF(K68=0,
IF(J68&gt;=$C$6,($D$6+IF(Q68*S68&gt;0,(J68-$C$6)/(IF(AC68&gt;0,1,3)),0))/4,0),0))</f>
        <v>13</v>
      </c>
      <c r="U68" s="12">
        <f>IF(P68&gt;=$C$7,$D$7,
IF(K68=0,
IF(I68&gt;=$C$7,$D$7/4,0),0))</f>
        <v>12</v>
      </c>
      <c r="V68" s="12">
        <f>IF(L68&gt;=$C$8,($D$8+IF(OR((Q68*U68&gt;0),(Q68*S68&gt;0),(S68*U68&gt;0)),(L68-$C$8)/(IF(AC68&gt;0,1,3)),0)),
IF(L68=0,
IF(K68&gt;=$C$8,($D$8+IF(OR((Q68*U68&gt;0),(Q68*S68&gt;0),(S68*U68&gt;0)),(K68-$C$8)/(IF(AC68&gt;0,1,3)),0))/4,0),0))</f>
        <v>0</v>
      </c>
      <c r="W68" s="12">
        <f>IF(N68&gt;=$C$9,$D$9,
IF(N68=0,
IF(M68&gt;=$C$9,$D$9/4,0),0))</f>
        <v>0</v>
      </c>
      <c r="X68" s="12">
        <f>IF(AND(Q68=$D$3,S68=$D$5,U68=$D$7,AC68=$D$15,
IF(J68&gt;0,(I68-J68),0)+
IF(K68&gt;0,(J68-K68),0)+
IF(L68&gt;0,(K68-L68),0)+
IF(M68&gt;0,(L68-M68),0)+
IF(N68&gt;0,(M68-N68),0)&gt;$C$10),$D$10,0)</f>
        <v>0</v>
      </c>
      <c r="Y68" s="12">
        <f>IF(
AND(OR((Q68*U68&gt;0),(Q68*S68&gt;0),(S68*U68&gt;0)),F68&lt;G68),$D$11,IF(
AND(OR((Q68*U68&gt;0),(Q68*S68&gt;0),(S68*U68&gt;0)),(F68=0)),$D$11/2,0))/(IF(AC68&gt;0,1,3))</f>
        <v>8</v>
      </c>
      <c r="Z68" s="12">
        <f>IF(AND(OR((Q68*U68&gt;0),(Q68*S68&gt;0),(S68*U68&gt;0)),F68&lt;((G68+H68)*0.6)),$D$12,0)/(IF(AC68&gt;0,1,3))</f>
        <v>50</v>
      </c>
      <c r="AA68" s="12">
        <f>IF(R68=0,IF(I68&lt;0,I68*$D$13)+IF(O68&lt;0,O68*$D$13)+IF(P68&lt;0,P68*$D$13),0)</f>
        <v>0</v>
      </c>
      <c r="AB68" s="12">
        <f>IFERROR((IF(AND((E68&gt;0),(E68&lt;$C$14)),$D$14,0)),0)/(IF(AC68&gt;0,1,3))</f>
        <v>0</v>
      </c>
      <c r="AC68" s="12">
        <f>IF(D68&gt;$C$15,$D$15,0)</f>
        <v>10</v>
      </c>
      <c r="AD68" s="12">
        <f>IF(AND(Q68=$D$3,S68=$D$5,U68=$D$7),$D$16+(K68-$C$16)/(IF(AC68&gt;0,1,3)),0)/2</f>
        <v>0</v>
      </c>
      <c r="AE68" s="12">
        <f>IF(AND(Q68=$D$3,S68=$D$5),$D$17+(J68-$C$17)/(IF(AC68&gt;0,1,3)),0)/3</f>
        <v>0</v>
      </c>
      <c r="AF68" s="12">
        <f>IF(AND(Q68=$D$3,S68=$D$5,U68=$D$7,V68&gt;$D$8),$D$18+(L68-$C$18)/(IF(AC68&gt;0,1,3)),0)</f>
        <v>0</v>
      </c>
      <c r="AG68" s="12">
        <f>100+100*(I68/100)</f>
        <v>119.78</v>
      </c>
      <c r="AH68" s="12">
        <f>(100+100*(J68/100))+(100+100*(J68/100))*(J68/100)</f>
        <v>153.76</v>
      </c>
      <c r="AI68" s="12">
        <f>((100+100*(K68/100))+(100+100*(K68/100))*(K68/100))+((100+100*(K68/100))+(100+100*(K68/100))*(K68/100))*(K68/100)</f>
        <v>209.71520000000001</v>
      </c>
      <c r="AJ68" s="15">
        <f>SUM(Q68:AF68)</f>
        <v>113</v>
      </c>
    </row>
    <row r="69" spans="1:36" s="15" customFormat="1">
      <c r="A69" s="45" t="s">
        <v>77</v>
      </c>
      <c r="B69" s="45" t="s">
        <v>93</v>
      </c>
      <c r="C69" s="50">
        <f>SUM(Q69:AF69)/MAX($AJ$21:$AJ$102)*100</f>
        <v>24.162213345813512</v>
      </c>
      <c r="D69" s="45">
        <v>13</v>
      </c>
      <c r="E69" s="45">
        <v>-1.47</v>
      </c>
      <c r="F69" s="45">
        <v>15.65</v>
      </c>
      <c r="G69" s="45">
        <v>31.7</v>
      </c>
      <c r="H69" s="45">
        <v>14.23</v>
      </c>
      <c r="I69" s="46">
        <v>24.83</v>
      </c>
      <c r="J69" s="46">
        <v>0</v>
      </c>
      <c r="K69" s="46">
        <v>0</v>
      </c>
      <c r="L69" s="46">
        <v>0</v>
      </c>
      <c r="M69" s="46">
        <v>0</v>
      </c>
      <c r="N69" s="46">
        <v>0</v>
      </c>
      <c r="O69" s="9">
        <f>IF(J69=0,0,(AH69-AG69)*(100/AG69))</f>
        <v>0</v>
      </c>
      <c r="P69" s="9">
        <f>IF(K69=0,0,(AI69-AH69)*(100/AH69))</f>
        <v>0</v>
      </c>
      <c r="Q69" s="12">
        <f>IF(I69&gt;=$C$3,$D$3,0)</f>
        <v>35</v>
      </c>
      <c r="R69" s="12">
        <f>IF(J69&gt;=$C$4,$D$4,
IF(J69=0,
IF(I69&gt;=$C$4,$D$4/4,0),0))</f>
        <v>2</v>
      </c>
      <c r="S69" s="12">
        <f>IF(O69&gt;=$C$5,$D$5,
IF(J69=0,
IF(I69&gt;=$C$5,$D$5/4,0),0))</f>
        <v>3</v>
      </c>
      <c r="T69" s="12">
        <f>IF(K69&gt;=$C$6,($D$6+IF(OR((Q69*U69&gt;0),(Q69*S69&gt;0),(S69*U69&gt;0)),(K69-$C$6)/(IF(AC69&gt;0,1,3)),0)),
IF(K69=0,
IF(J69&gt;=$C$6,($D$6+IF(Q69*S69&gt;0,(J69-$C$6)/(IF(AC69&gt;0,1,3)),0))/4,0),0))</f>
        <v>0</v>
      </c>
      <c r="U69" s="12">
        <f>IF(P69&gt;=$C$7,$D$7,
IF(K69=0,
IF(I69&gt;=$C$7,$D$7/4,0),0))</f>
        <v>3</v>
      </c>
      <c r="V69" s="12">
        <f>IF(L69&gt;=$C$8,($D$8+IF(OR((Q69*U69&gt;0),(Q69*S69&gt;0),(S69*U69&gt;0)),(L69-$C$8)/(IF(AC69&gt;0,1,3)),0)),
IF(L69=0,
IF(K69&gt;=$C$8,($D$8+IF(OR((Q69*U69&gt;0),(Q69*S69&gt;0),(S69*U69&gt;0)),(K69-$C$8)/(IF(AC69&gt;0,1,3)),0))/4,0),0))</f>
        <v>0</v>
      </c>
      <c r="W69" s="12">
        <f>IF(N69&gt;=$C$9,$D$9,
IF(N69=0,
IF(M69&gt;=$C$9,$D$9/4,0),0))</f>
        <v>0</v>
      </c>
      <c r="X69" s="12">
        <f>IF(AND(Q69=$D$3,S69=$D$5,U69=$D$7,AC69=$D$15,
IF(J69&gt;0,(I69-J69),0)+
IF(K69&gt;0,(J69-K69),0)+
IF(L69&gt;0,(K69-L69),0)+
IF(M69&gt;0,(L69-M69),0)+
IF(N69&gt;0,(M69-N69),0)&gt;$C$10),$D$10,0)</f>
        <v>0</v>
      </c>
      <c r="Y69" s="12">
        <f>IF(
AND(OR((Q69*U69&gt;0),(Q69*S69&gt;0),(S69*U69&gt;0)),F69&lt;G69),$D$11,IF(
AND(OR((Q69*U69&gt;0),(Q69*S69&gt;0),(S69*U69&gt;0)),(F69=0)),$D$11/2,0))/(IF(AC69&gt;0,1,3))</f>
        <v>8</v>
      </c>
      <c r="Z69" s="12">
        <f>IF(AND(OR((Q69*U69&gt;0),(Q69*S69&gt;0),(S69*U69&gt;0)),F69&lt;((G69+H69)*0.6)),$D$12,0)/(IF(AC69&gt;0,1,3))</f>
        <v>50</v>
      </c>
      <c r="AA69" s="12">
        <f>IF(R69=0,IF(I69&lt;0,I69*$D$13)+IF(O69&lt;0,O69*$D$13)+IF(P69&lt;0,P69*$D$13),0)</f>
        <v>0</v>
      </c>
      <c r="AB69" s="12">
        <f>IFERROR((IF(AND((E69&gt;0),(E69&lt;$C$14)),$D$14,0)),0)/(IF(AC69&gt;0,1,3))</f>
        <v>0</v>
      </c>
      <c r="AC69" s="12">
        <f>IF(D69&gt;$C$15,$D$15,0)</f>
        <v>10</v>
      </c>
      <c r="AD69" s="12">
        <f>IF(AND(Q69=$D$3,S69=$D$5,U69=$D$7),$D$16+(K69-$C$16)/(IF(AC69&gt;0,1,3)),0)/2</f>
        <v>0</v>
      </c>
      <c r="AE69" s="12">
        <f>IF(AND(Q69=$D$3,S69=$D$5),$D$17+(J69-$C$17)/(IF(AC69&gt;0,1,3)),0)/3</f>
        <v>0</v>
      </c>
      <c r="AF69" s="12">
        <f>IF(AND(Q69=$D$3,S69=$D$5,U69=$D$7,V69&gt;$D$8),$D$18+(L69-$C$18)/(IF(AC69&gt;0,1,3)),0)</f>
        <v>0</v>
      </c>
      <c r="AG69" s="12">
        <f>100+100*(I69/100)</f>
        <v>124.83</v>
      </c>
      <c r="AH69" s="12">
        <f>(100+100*(J69/100))+(100+100*(J69/100))*(J69/100)</f>
        <v>100</v>
      </c>
      <c r="AI69" s="12">
        <f>((100+100*(K69/100))+(100+100*(K69/100))*(K69/100))+((100+100*(K69/100))+(100+100*(K69/100))*(K69/100))*(K69/100)</f>
        <v>100</v>
      </c>
      <c r="AJ69" s="15">
        <f>SUM(Q69:AF69)</f>
        <v>111</v>
      </c>
    </row>
    <row r="70" spans="1:36" s="15" customFormat="1">
      <c r="A70" s="53" t="s">
        <v>108</v>
      </c>
      <c r="B70" s="45" t="s">
        <v>107</v>
      </c>
      <c r="C70" s="50">
        <f>SUM(Q70:AF70)/MAX($AJ$21:$AJ$102)*100</f>
        <v>23.951066076034781</v>
      </c>
      <c r="D70" s="45">
        <v>711</v>
      </c>
      <c r="E70" s="45">
        <v>1</v>
      </c>
      <c r="F70" s="45">
        <v>16</v>
      </c>
      <c r="G70" s="45">
        <v>24</v>
      </c>
      <c r="H70" s="45">
        <v>6</v>
      </c>
      <c r="I70" s="46">
        <v>21.47</v>
      </c>
      <c r="J70" s="46">
        <v>23.38</v>
      </c>
      <c r="K70" s="46">
        <v>25.03</v>
      </c>
      <c r="L70" s="46">
        <v>21.2</v>
      </c>
      <c r="M70" s="46">
        <v>20.7</v>
      </c>
      <c r="N70" s="46">
        <v>12.66</v>
      </c>
      <c r="O70" s="42">
        <f>IF(J70=0,0,(AH70-AG70)*(100/AG70))</f>
        <v>25.320032929941533</v>
      </c>
      <c r="P70" s="42">
        <f>IF(K70=0,0,(AI70-AH70)*(100/AH70))</f>
        <v>28.396493020415079</v>
      </c>
      <c r="Q70" s="43">
        <f>IF(I70&gt;=$C$3,$D$3,0)</f>
        <v>0</v>
      </c>
      <c r="R70" s="43">
        <f>IF(J70&gt;=$C$4,$D$4,
IF(J70=0,
IF(I70&gt;=$C$4,$D$4/4,0),0))</f>
        <v>8</v>
      </c>
      <c r="S70" s="43">
        <f>IF(O70&gt;=$C$5,$D$5,
IF(J70=0,
IF(I70&gt;=$C$5,$D$5/4,0),0))</f>
        <v>12</v>
      </c>
      <c r="T70" s="43">
        <f>IF(K70&gt;=$C$6,($D$6+IF(OR((Q70*U70&gt;0),(Q70*S70&gt;0),(S70*U70&gt;0)),(K70-$C$6)/(IF(AC70&gt;0,1,3)),0)),
IF(K70=0,
IF(J70&gt;=$C$6,($D$6+IF(Q70*S70&gt;0,(J70-$C$6)/(IF(AC70&gt;0,1,3)),0))/4,0),0))</f>
        <v>10.030000000000001</v>
      </c>
      <c r="U70" s="43">
        <f>IF(P70&gt;=$C$7,$D$7,
IF(K70=0,
IF(I70&gt;=$C$7,$D$7/4,0),0))</f>
        <v>12</v>
      </c>
      <c r="V70" s="43">
        <f>IF(L70&gt;=$C$8,($D$8+IF(OR((Q70*U70&gt;0),(Q70*S70&gt;0),(S70*U70&gt;0)),(L70-$C$8)/(IF(AC70&gt;0,1,3)),0)),
IF(L70=0,
IF(K70&gt;=$C$8,($D$8+IF(OR((Q70*U70&gt;0),(Q70*S70&gt;0),(S70*U70&gt;0)),(K70-$C$8)/(IF(AC70&gt;0,1,3)),0))/4,0),0))</f>
        <v>0</v>
      </c>
      <c r="W70" s="43">
        <f>IF(N70&gt;=$C$9,$D$9,
IF(N70=0,
IF(M70&gt;=$C$9,$D$9/4,0),0))</f>
        <v>0</v>
      </c>
      <c r="X70" s="43">
        <f>IF(AND(Q70=$D$3,S70=$D$5,U70=$D$7,AC70=$D$15,
IF(J70&gt;0,(I70-J70),0)+
IF(K70&gt;0,(J70-K70),0)+
IF(L70&gt;0,(K70-L70),0)+
IF(M70&gt;0,(L70-M70),0)+
IF(N70&gt;0,(M70-N70),0)&gt;$C$10),$D$10,0)</f>
        <v>0</v>
      </c>
      <c r="Y70" s="43">
        <f>IF(
AND(OR((Q70*U70&gt;0),(Q70*S70&gt;0),(S70*U70&gt;0)),F70&lt;G70),$D$11,IF(
AND(OR((Q70*U70&gt;0),(Q70*S70&gt;0),(S70*U70&gt;0)),(F70=0)),$D$11/2,0))/(IF(AC70&gt;0,1,3))</f>
        <v>8</v>
      </c>
      <c r="Z70" s="12">
        <f>IF(AND(OR((Q70*U70&gt;0),(Q70*S70&gt;0),(S70*U70&gt;0)),F70&lt;((G70+H70)*0.6)),$D$12,0)/(IF(AC70&gt;0,1,3))</f>
        <v>50</v>
      </c>
      <c r="AA70" s="43">
        <f>IF(R70=0,IF(I70&lt;0,I70*$D$13)+IF(O70&lt;0,O70*$D$13)+IF(P70&lt;0,P70*$D$13),0)</f>
        <v>0</v>
      </c>
      <c r="AB70" s="43">
        <f>IFERROR((IF(AND((E70&gt;0),(E70&lt;$C$14)),$D$14,0)),0)/(IF(AC70&gt;0,1,3))</f>
        <v>0</v>
      </c>
      <c r="AC70" s="43">
        <f>IF(D70&gt;$C$15,$D$15,0)</f>
        <v>10</v>
      </c>
      <c r="AD70" s="43">
        <f>IF(AND(Q70=$D$3,S70=$D$5,U70=$D$7),$D$16+(K70-$C$16)/(IF(AC70&gt;0,1,3)),0)/2</f>
        <v>0</v>
      </c>
      <c r="AE70" s="43">
        <f>IF(AND(Q70=$D$3,S70=$D$5),$D$17+(J70-$C$17)/(IF(AC70&gt;0,1,3)),0)/3</f>
        <v>0</v>
      </c>
      <c r="AF70" s="43">
        <f>IF(AND(Q70=$D$3,S70=$D$5,U70=$D$7,V70&gt;$D$8),$D$18+(L70-$C$18)/(IF(AC70&gt;0,1,3)),0)</f>
        <v>0</v>
      </c>
      <c r="AG70" s="43">
        <f>100+100*(I70/100)</f>
        <v>121.47</v>
      </c>
      <c r="AH70" s="43">
        <f>(100+100*(J70/100))+(100+100*(J70/100))*(J70/100)</f>
        <v>152.22624399999998</v>
      </c>
      <c r="AI70" s="43">
        <f>((100+100*(K70/100))+(100+100*(K70/100))*(K70/100))+((100+100*(K70/100))+(100+100*(K70/100))*(K70/100))*(K70/100)</f>
        <v>195.45315875270001</v>
      </c>
      <c r="AJ70" s="44">
        <f>SUM(Q70:AF70)</f>
        <v>110.03</v>
      </c>
    </row>
    <row r="71" spans="1:36" s="15" customFormat="1">
      <c r="A71" s="45" t="s">
        <v>12</v>
      </c>
      <c r="B71" s="45" t="s">
        <v>95</v>
      </c>
      <c r="C71" s="50">
        <f>SUM(Q71:AF71)/MAX($AJ$21:$AJ$102)*100</f>
        <v>23.315447490721493</v>
      </c>
      <c r="D71" s="45">
        <v>151.6</v>
      </c>
      <c r="E71" s="45">
        <v>1.08</v>
      </c>
      <c r="F71" s="45">
        <v>15.16</v>
      </c>
      <c r="G71" s="45">
        <v>19.45</v>
      </c>
      <c r="H71" s="45">
        <v>12.56</v>
      </c>
      <c r="I71" s="46">
        <v>-1.62</v>
      </c>
      <c r="J71" s="46">
        <v>19.43</v>
      </c>
      <c r="K71" s="46">
        <v>22.27</v>
      </c>
      <c r="L71" s="46">
        <v>26.21</v>
      </c>
      <c r="M71" s="46">
        <v>24.77</v>
      </c>
      <c r="N71" s="46">
        <v>21.55</v>
      </c>
      <c r="O71" s="9">
        <f>IF(J71=0,0,(AH71-AG71)*(100/AG71))</f>
        <v>44.983989632039055</v>
      </c>
      <c r="P71" s="9">
        <f>IF(K71=0,0,(AI71-AH71)*(100/AH71))</f>
        <v>28.154208296926647</v>
      </c>
      <c r="Q71" s="12">
        <f>IF(I71&gt;=$C$3,$D$3,0)</f>
        <v>0</v>
      </c>
      <c r="R71" s="12">
        <f>IF(J71&gt;=$C$4,$D$4,
IF(J71=0,
IF(I71&gt;=$C$4,$D$4/4,0),0))</f>
        <v>0</v>
      </c>
      <c r="S71" s="12">
        <f>IF(O71&gt;=$C$5,$D$5,
IF(J71=0,
IF(I71&gt;=$C$5,$D$5/4,0),0))</f>
        <v>12</v>
      </c>
      <c r="T71" s="12">
        <f>IF(K71&gt;=$C$6,($D$6+IF(OR((Q71*U71&gt;0),(Q71*S71&gt;0),(S71*U71&gt;0)),(K71-$C$6)/(IF(AC71&gt;0,1,3)),0)),
IF(K71=0,
IF(J71&gt;=$C$6,($D$6+IF(Q71*S71&gt;0,(J71-$C$6)/(IF(AC71&gt;0,1,3)),0))/4,0),0))</f>
        <v>0</v>
      </c>
      <c r="U71" s="12">
        <f>IF(P71&gt;=$C$7,$D$7,
IF(K71=0,
IF(I71&gt;=$C$7,$D$7/4,0),0))</f>
        <v>12</v>
      </c>
      <c r="V71" s="12">
        <f>IF(L71&gt;=$C$8,($D$8+IF(OR((Q71*U71&gt;0),(Q71*S71&gt;0),(S71*U71&gt;0)),(L71-$C$8)/(IF(AC71&gt;0,1,3)),0)),
IF(L71=0,
IF(K71&gt;=$C$8,($D$8+IF(OR((Q71*U71&gt;0),(Q71*S71&gt;0),(S71*U71&gt;0)),(K71-$C$8)/(IF(AC71&gt;0,1,3)),0))/4,0),0))</f>
        <v>23.21</v>
      </c>
      <c r="W71" s="12">
        <f>IF(N71&gt;=$C$9,$D$9,
IF(N71=0,
IF(M71&gt;=$C$9,$D$9/4,0),0))</f>
        <v>0</v>
      </c>
      <c r="X71" s="12">
        <f>IF(AND(Q71=$D$3,S71=$D$5,U71=$D$7,AC71=$D$15,
IF(J71&gt;0,(I71-J71),0)+
IF(K71&gt;0,(J71-K71),0)+
IF(L71&gt;0,(K71-L71),0)+
IF(M71&gt;0,(L71-M71),0)+
IF(N71&gt;0,(M71-N71),0)&gt;$C$10),$D$10,0)</f>
        <v>0</v>
      </c>
      <c r="Y71" s="12">
        <f>IF(
AND(OR((Q71*U71&gt;0),(Q71*S71&gt;0),(S71*U71&gt;0)),F71&lt;G71),$D$11,IF(
AND(OR((Q71*U71&gt;0),(Q71*S71&gt;0),(S71*U71&gt;0)),(F71=0)),$D$11/2,0))/(IF(AC71&gt;0,1,3))</f>
        <v>8</v>
      </c>
      <c r="Z71" s="12">
        <f>IF(AND(OR((Q71*U71&gt;0),(Q71*S71&gt;0),(S71*U71&gt;0)),F71&lt;((G71+H71)*0.6)),$D$12,0)/(IF(AC71&gt;0,1,3))</f>
        <v>50</v>
      </c>
      <c r="AA71" s="12">
        <f>IF(R71=0,IF(I71&lt;0,I71*$D$13)+IF(O71&lt;0,O71*$D$13)+IF(P71&lt;0,P71*$D$13),0)</f>
        <v>-8.1000000000000014</v>
      </c>
      <c r="AB71" s="12">
        <f>IFERROR((IF(AND((E71&gt;0),(E71&lt;$C$14)),$D$14,0)),0)/(IF(AC71&gt;0,1,3))</f>
        <v>0</v>
      </c>
      <c r="AC71" s="12">
        <f>IF(D71&gt;$C$15,$D$15,0)</f>
        <v>10</v>
      </c>
      <c r="AD71" s="12">
        <f>IF(AND(Q71=$D$3,S71=$D$5,U71=$D$7),$D$16+(K71-$C$16)/(IF(AC71&gt;0,1,3)),0)/2</f>
        <v>0</v>
      </c>
      <c r="AE71" s="12">
        <f>IF(AND(Q71=$D$3,S71=$D$5),$D$17+(J71-$C$17)/(IF(AC71&gt;0,1,3)),0)/3</f>
        <v>0</v>
      </c>
      <c r="AF71" s="12">
        <f>IF(AND(Q71=$D$3,S71=$D$5,U71=$D$7,V71&gt;$D$8),$D$18+(L71-$C$18)/(IF(AC71&gt;0,1,3)),0)</f>
        <v>0</v>
      </c>
      <c r="AG71" s="12">
        <f>100+100*(I71/100)</f>
        <v>98.38</v>
      </c>
      <c r="AH71" s="12">
        <f>(100+100*(J71/100))+(100+100*(J71/100))*(J71/100)</f>
        <v>142.63524900000002</v>
      </c>
      <c r="AI71" s="12">
        <f>((100+100*(K71/100))+(100+100*(K71/100))*(K71/100))+((100+100*(K71/100))+(100+100*(K71/100))*(K71/100))*(K71/100)</f>
        <v>182.7930741083</v>
      </c>
      <c r="AJ71" s="15">
        <f>SUM(Q71:AF71)</f>
        <v>107.11000000000001</v>
      </c>
    </row>
    <row r="72" spans="1:36" s="15" customFormat="1">
      <c r="A72" s="51" t="s">
        <v>29</v>
      </c>
      <c r="B72" s="45" t="s">
        <v>101</v>
      </c>
      <c r="C72" s="50">
        <f>SUM(Q72:AF72)/MAX($AJ$21:$AJ$102)*100</f>
        <v>20.703316318201114</v>
      </c>
      <c r="D72" s="45">
        <v>3.8</v>
      </c>
      <c r="E72" s="45">
        <v>0.66</v>
      </c>
      <c r="F72" s="45">
        <v>15.04</v>
      </c>
      <c r="G72" s="45">
        <v>20.010000000000002</v>
      </c>
      <c r="H72" s="45">
        <v>13.05</v>
      </c>
      <c r="I72" s="46">
        <v>-1.99</v>
      </c>
      <c r="J72" s="46">
        <v>24.64</v>
      </c>
      <c r="K72" s="46">
        <v>34.39</v>
      </c>
      <c r="L72" s="46">
        <v>38.94</v>
      </c>
      <c r="M72" s="46">
        <v>21.39</v>
      </c>
      <c r="N72" s="46">
        <v>0</v>
      </c>
      <c r="O72" s="9">
        <f>IF(J72=0,0,(AH72-AG72)*(100/AG72))</f>
        <v>58.505556575859586</v>
      </c>
      <c r="P72" s="9">
        <f>IF(K72=0,0,(AI72-AH72)*(100/AH72))</f>
        <v>56.23775185750624</v>
      </c>
      <c r="Q72" s="12">
        <f>IF(I72&gt;=$C$3,$D$3,0)</f>
        <v>0</v>
      </c>
      <c r="R72" s="12">
        <f>IF(J72&gt;=$C$4,$D$4,
IF(J72=0,
IF(I72&gt;=$C$4,$D$4/4,0),0))</f>
        <v>8</v>
      </c>
      <c r="S72" s="12">
        <f>IF(O72&gt;=$C$5,$D$5,
IF(J72=0,
IF(I72&gt;=$C$5,$D$5/4,0),0))</f>
        <v>12</v>
      </c>
      <c r="T72" s="12">
        <f>IF(K72&gt;=$C$6,($D$6+IF(OR((Q72*U72&gt;0),(Q72*S72&gt;0),(S72*U72&gt;0)),(K72-$C$6)/(IF(AC72&gt;0,1,3)),0)),
IF(K72=0,
IF(J72&gt;=$C$6,($D$6+IF(Q72*S72&gt;0,(J72-$C$6)/(IF(AC72&gt;0,1,3)),0))/4,0),0))</f>
        <v>11.796666666666667</v>
      </c>
      <c r="U72" s="12">
        <f>IF(P72&gt;=$C$7,$D$7,
IF(K72=0,
IF(I72&gt;=$C$7,$D$7/4,0),0))</f>
        <v>12</v>
      </c>
      <c r="V72" s="12">
        <f>IF(L72&gt;=$C$8,($D$8+IF(OR((Q72*U72&gt;0),(Q72*S72&gt;0),(S72*U72&gt;0)),(L72-$C$8)/(IF(AC72&gt;0,1,3)),0)),
IF(L72=0,
IF(K72&gt;=$C$8,($D$8+IF(OR((Q72*U72&gt;0),(Q72*S72&gt;0),(S72*U72&gt;0)),(K72-$C$8)/(IF(AC72&gt;0,1,3)),0))/4,0),0))</f>
        <v>25.313333333333333</v>
      </c>
      <c r="W72" s="12">
        <f>IF(N72&gt;=$C$9,$D$9,
IF(N72=0,
IF(M72&gt;=$C$9,$D$9/4,0),0))</f>
        <v>0</v>
      </c>
      <c r="X72" s="12">
        <f>IF(AND(Q72=$D$3,S72=$D$5,U72=$D$7,AC72=$D$15,
IF(J72&gt;0,(I72-J72),0)+
IF(K72&gt;0,(J72-K72),0)+
IF(L72&gt;0,(K72-L72),0)+
IF(M72&gt;0,(L72-M72),0)+
IF(N72&gt;0,(M72-N72),0)&gt;$C$10),$D$10,0)</f>
        <v>0</v>
      </c>
      <c r="Y72" s="12">
        <f>IF(
AND(OR((Q72*U72&gt;0),(Q72*S72&gt;0),(S72*U72&gt;0)),F72&lt;G72),$D$11,IF(
AND(OR((Q72*U72&gt;0),(Q72*S72&gt;0),(S72*U72&gt;0)),(F72=0)),$D$11/2,0))/(IF(AC72&gt;0,1,3))</f>
        <v>2.6666666666666665</v>
      </c>
      <c r="Z72" s="12">
        <f>IF(AND(OR((Q72*U72&gt;0),(Q72*S72&gt;0),(S72*U72&gt;0)),F72&lt;((G72+H72)*0.6)),$D$12,0)/(IF(AC72&gt;0,1,3))</f>
        <v>16.666666666666668</v>
      </c>
      <c r="AA72" s="12">
        <f>IF(R72=0,IF(I72&lt;0,I72*$D$13)+IF(O72&lt;0,O72*$D$13)+IF(P72&lt;0,P72*$D$13),0)</f>
        <v>0</v>
      </c>
      <c r="AB72" s="12">
        <f>IFERROR((IF(AND((E72&gt;0),(E72&lt;$C$14)),$D$14,0)),0)/(IF(AC72&gt;0,1,3))</f>
        <v>6.666666666666667</v>
      </c>
      <c r="AC72" s="12">
        <f>IF(D72&gt;$C$15,$D$15,0)</f>
        <v>0</v>
      </c>
      <c r="AD72" s="12">
        <f>IF(AND(Q72=$D$3,S72=$D$5,U72=$D$7),$D$16+(K72-$C$16)/(IF(AC72&gt;0,1,3)),0)/2</f>
        <v>0</v>
      </c>
      <c r="AE72" s="12">
        <f>IF(AND(Q72=$D$3,S72=$D$5),$D$17+(J72-$C$17)/(IF(AC72&gt;0,1,3)),0)/3</f>
        <v>0</v>
      </c>
      <c r="AF72" s="12">
        <f>IF(AND(Q72=$D$3,S72=$D$5,U72=$D$7,V72&gt;$D$8),$D$18+(L72-$C$18)/(IF(AC72&gt;0,1,3)),0)</f>
        <v>0</v>
      </c>
      <c r="AG72" s="12">
        <f>100+100*(I72/100)</f>
        <v>98.01</v>
      </c>
      <c r="AH72" s="12">
        <f>(100+100*(J72/100))+(100+100*(J72/100))*(J72/100)</f>
        <v>155.35129599999999</v>
      </c>
      <c r="AI72" s="12">
        <f>((100+100*(K72/100))+(100+100*(K72/100))*(K72/100))+((100+100*(K72/100))+(100+100*(K72/100))*(K72/100))*(K72/100)</f>
        <v>242.7173723519</v>
      </c>
      <c r="AJ72" s="15">
        <f>SUM(Q72:AF72)</f>
        <v>95.110000000000014</v>
      </c>
    </row>
    <row r="73" spans="1:36" s="15" customFormat="1">
      <c r="A73" s="51" t="s">
        <v>49</v>
      </c>
      <c r="B73" s="45" t="s">
        <v>97</v>
      </c>
      <c r="C73" s="50">
        <f>SUM(Q73:AF73)/MAX($AJ$21:$AJ$102)*100</f>
        <v>16.978852621382469</v>
      </c>
      <c r="D73" s="45">
        <v>90.8</v>
      </c>
      <c r="E73" s="45">
        <v>0.84</v>
      </c>
      <c r="F73" s="45">
        <v>13.49</v>
      </c>
      <c r="G73" s="45">
        <v>15.31</v>
      </c>
      <c r="H73" s="45">
        <v>10.94</v>
      </c>
      <c r="I73" s="46">
        <v>19.46</v>
      </c>
      <c r="J73" s="46">
        <v>29.22</v>
      </c>
      <c r="K73" s="46">
        <v>23.57</v>
      </c>
      <c r="L73" s="46">
        <v>25.6</v>
      </c>
      <c r="M73" s="46">
        <v>24.04</v>
      </c>
      <c r="N73" s="46">
        <v>19.32</v>
      </c>
      <c r="O73" s="9">
        <f>IF(J73=0,0,(AH73-AG73)*(100/AG73))</f>
        <v>39.77740164071654</v>
      </c>
      <c r="P73" s="9">
        <f>IF(K73=0,0,(AI73-AH73)*(100/AH73))</f>
        <v>13.000318250926878</v>
      </c>
      <c r="Q73" s="12">
        <f>IF(I73&gt;=$C$3,$D$3,0)</f>
        <v>0</v>
      </c>
      <c r="R73" s="12">
        <f>IF(J73&gt;=$C$4,$D$4,
IF(J73=0,
IF(I73&gt;=$C$4,$D$4/4,0),0))</f>
        <v>8</v>
      </c>
      <c r="S73" s="12">
        <f>IF(O73&gt;=$C$5,$D$5,
IF(J73=0,
IF(I73&gt;=$C$5,$D$5/4,0),0))</f>
        <v>12</v>
      </c>
      <c r="T73" s="12">
        <f>IF(K73&gt;=$C$6,($D$6+IF(OR((Q73*U73&gt;0),(Q73*S73&gt;0),(S73*U73&gt;0)),(K73-$C$6)/(IF(AC73&gt;0,1,3)),0)),
IF(K73=0,
IF(J73&gt;=$C$6,($D$6+IF(Q73*S73&gt;0,(J73-$C$6)/(IF(AC73&gt;0,1,3)),0))/4,0),0))</f>
        <v>8</v>
      </c>
      <c r="U73" s="12">
        <f>IF(P73&gt;=$C$7,$D$7,
IF(K73=0,
IF(I73&gt;=$C$7,$D$7/4,0),0))</f>
        <v>0</v>
      </c>
      <c r="V73" s="12">
        <f>IF(L73&gt;=$C$8,($D$8+IF(OR((Q73*U73&gt;0),(Q73*S73&gt;0),(S73*U73&gt;0)),(L73-$C$8)/(IF(AC73&gt;0,1,3)),0)),
IF(L73=0,
IF(K73&gt;=$C$8,($D$8+IF(OR((Q73*U73&gt;0),(Q73*S73&gt;0),(S73*U73&gt;0)),(K73-$C$8)/(IF(AC73&gt;0,1,3)),0))/4,0),0))</f>
        <v>20</v>
      </c>
      <c r="W73" s="12">
        <f>IF(N73&gt;=$C$9,$D$9,
IF(N73=0,
IF(M73&gt;=$C$9,$D$9/4,0),0))</f>
        <v>0</v>
      </c>
      <c r="X73" s="12">
        <f>IF(AND(Q73=$D$3,S73=$D$5,U73=$D$7,AC73=$D$15,
IF(J73&gt;0,(I73-J73),0)+
IF(K73&gt;0,(J73-K73),0)+
IF(L73&gt;0,(K73-L73),0)+
IF(M73&gt;0,(L73-M73),0)+
IF(N73&gt;0,(M73-N73),0)&gt;$C$10),$D$10,0)</f>
        <v>0</v>
      </c>
      <c r="Y73" s="12">
        <f>IF(
AND(OR((Q73*U73&gt;0),(Q73*S73&gt;0),(S73*U73&gt;0)),F73&lt;G73),$D$11,IF(
AND(OR((Q73*U73&gt;0),(Q73*S73&gt;0),(S73*U73&gt;0)),(F73=0)),$D$11/2,0))/(IF(AC73&gt;0,1,3))</f>
        <v>0</v>
      </c>
      <c r="Z73" s="12">
        <f>IF(AND(OR((Q73*U73&gt;0),(Q73*S73&gt;0),(S73*U73&gt;0)),F73&lt;((G73+H73)*0.6)),$D$12,0)/(IF(AC73&gt;0,1,3))</f>
        <v>0</v>
      </c>
      <c r="AA73" s="12">
        <f>IF(R73=0,IF(I73&lt;0,I73*$D$13)+IF(O73&lt;0,O73*$D$13)+IF(P73&lt;0,P73*$D$13),0)</f>
        <v>0</v>
      </c>
      <c r="AB73" s="12">
        <f>IFERROR((IF(AND((E73&gt;0),(E73&lt;$C$14)),$D$14,0)),0)/(IF(AC73&gt;0,1,3))</f>
        <v>20</v>
      </c>
      <c r="AC73" s="12">
        <f>IF(D73&gt;$C$15,$D$15,0)</f>
        <v>10</v>
      </c>
      <c r="AD73" s="12">
        <f>IF(AND(Q73=$D$3,S73=$D$5,U73=$D$7),$D$16+(K73-$C$16)/(IF(AC73&gt;0,1,3)),0)/2</f>
        <v>0</v>
      </c>
      <c r="AE73" s="12">
        <f>IF(AND(Q73=$D$3,S73=$D$5),$D$17+(J73-$C$17)/(IF(AC73&gt;0,1,3)),0)/3</f>
        <v>0</v>
      </c>
      <c r="AF73" s="12">
        <f>IF(AND(Q73=$D$3,S73=$D$5,U73=$D$7,V73&gt;$D$8),$D$18+(L73-$C$18)/(IF(AC73&gt;0,1,3)),0)</f>
        <v>0</v>
      </c>
      <c r="AG73" s="12">
        <f>100+100*(I73/100)</f>
        <v>119.46000000000001</v>
      </c>
      <c r="AH73" s="12">
        <f>(100+100*(J73/100))+(100+100*(J73/100))*(J73/100)</f>
        <v>166.978084</v>
      </c>
      <c r="AI73" s="12">
        <f>((100+100*(K73/100))+(100+100*(K73/100))*(K73/100))+((100+100*(K73/100))+(100+100*(K73/100))*(K73/100))*(K73/100)</f>
        <v>188.68576632930001</v>
      </c>
      <c r="AJ73" s="15">
        <f>SUM(Q73:AF73)</f>
        <v>78</v>
      </c>
    </row>
    <row r="74" spans="1:36" s="15" customFormat="1">
      <c r="A74" s="53" t="s">
        <v>78</v>
      </c>
      <c r="B74" s="45" t="s">
        <v>107</v>
      </c>
      <c r="C74" s="50">
        <f>SUM(Q74:AF74)/MAX($AJ$21:$AJ$102)*100</f>
        <v>14.439280648098766</v>
      </c>
      <c r="D74" s="45">
        <v>0.7</v>
      </c>
      <c r="E74" s="45">
        <v>1</v>
      </c>
      <c r="F74" s="45">
        <v>16</v>
      </c>
      <c r="G74" s="45">
        <v>24</v>
      </c>
      <c r="H74" s="45">
        <v>6</v>
      </c>
      <c r="I74" s="46">
        <v>30.61</v>
      </c>
      <c r="J74" s="46">
        <v>19</v>
      </c>
      <c r="K74" s="46">
        <v>21.3</v>
      </c>
      <c r="L74" s="46">
        <v>20.6</v>
      </c>
      <c r="M74" s="46">
        <v>21.4</v>
      </c>
      <c r="N74" s="46">
        <v>15.7</v>
      </c>
      <c r="O74" s="42">
        <f>IF(J74=0,0,(AH74-AG74)*(100/AG74))</f>
        <v>8.4220197534645109</v>
      </c>
      <c r="P74" s="42">
        <f>IF(K74=0,0,(AI74-AH74)*(100/AH74))</f>
        <v>26.034220535272908</v>
      </c>
      <c r="Q74" s="43">
        <f>IF(I74&gt;=$C$3,$D$3,0)</f>
        <v>35</v>
      </c>
      <c r="R74" s="43">
        <f>IF(J74&gt;=$C$4,$D$4,
IF(J74=0,
IF(I74&gt;=$C$4,$D$4/4,0),0))</f>
        <v>0</v>
      </c>
      <c r="S74" s="43">
        <f>IF(O74&gt;=$C$5,$D$5,
IF(J74=0,
IF(I74&gt;=$C$5,$D$5/4,0),0))</f>
        <v>0</v>
      </c>
      <c r="T74" s="43">
        <f>IF(K74&gt;=$C$6,($D$6+IF(OR((Q74*U74&gt;0),(Q74*S74&gt;0),(S74*U74&gt;0)),(K74-$C$6)/(IF(AC74&gt;0,1,3)),0)),
IF(K74=0,
IF(J74&gt;=$C$6,($D$6+IF(Q74*S74&gt;0,(J74-$C$6)/(IF(AC74&gt;0,1,3)),0))/4,0),0))</f>
        <v>0</v>
      </c>
      <c r="U74" s="43">
        <f>IF(P74&gt;=$C$7,$D$7,
IF(K74=0,
IF(I74&gt;=$C$7,$D$7/4,0),0))</f>
        <v>12</v>
      </c>
      <c r="V74" s="43">
        <f>IF(L74&gt;=$C$8,($D$8+IF(OR((Q74*U74&gt;0),(Q74*S74&gt;0),(S74*U74&gt;0)),(L74-$C$8)/(IF(AC74&gt;0,1,3)),0)),
IF(L74=0,
IF(K74&gt;=$C$8,($D$8+IF(OR((Q74*U74&gt;0),(Q74*S74&gt;0),(S74*U74&gt;0)),(K74-$C$8)/(IF(AC74&gt;0,1,3)),0))/4,0),0))</f>
        <v>0</v>
      </c>
      <c r="W74" s="43">
        <f>IF(N74&gt;=$C$9,$D$9,
IF(N74=0,
IF(M74&gt;=$C$9,$D$9/4,0),0))</f>
        <v>0</v>
      </c>
      <c r="X74" s="43">
        <f>IF(AND(Q74=$D$3,S74=$D$5,U74=$D$7,AC74=$D$15,
IF(J74&gt;0,(I74-J74),0)+
IF(K74&gt;0,(J74-K74),0)+
IF(L74&gt;0,(K74-L74),0)+
IF(M74&gt;0,(L74-M74),0)+
IF(N74&gt;0,(M74-N74),0)&gt;$C$10),$D$10,0)</f>
        <v>0</v>
      </c>
      <c r="Y74" s="43">
        <f>IF(
AND(OR((Q74*U74&gt;0),(Q74*S74&gt;0),(S74*U74&gt;0)),F74&lt;G74),$D$11,IF(
AND(OR((Q74*U74&gt;0),(Q74*S74&gt;0),(S74*U74&gt;0)),(F74=0)),$D$11/2,0))/(IF(AC74&gt;0,1,3))</f>
        <v>2.6666666666666665</v>
      </c>
      <c r="Z74" s="12">
        <f>IF(AND(OR((Q74*U74&gt;0),(Q74*S74&gt;0),(S74*U74&gt;0)),F74&lt;((G74+H74)*0.6)),$D$12,0)/(IF(AC74&gt;0,1,3))</f>
        <v>16.666666666666668</v>
      </c>
      <c r="AA74" s="43">
        <f>IF(R74=0,IF(I74&lt;0,I74*$D$13)+IF(O74&lt;0,O74*$D$13)+IF(P74&lt;0,P74*$D$13),0)</f>
        <v>0</v>
      </c>
      <c r="AB74" s="43">
        <f>IFERROR((IF(AND((E74&gt;0),(E74&lt;$C$14)),$D$14,0)),0)/(IF(AC74&gt;0,1,3))</f>
        <v>0</v>
      </c>
      <c r="AC74" s="43">
        <f>IF(D74&gt;$C$15,$D$15,0)</f>
        <v>0</v>
      </c>
      <c r="AD74" s="43">
        <f>IF(AND(Q74=$D$3,S74=$D$5,U74=$D$7),$D$16+(K74-$C$16)/(IF(AC74&gt;0,1,3)),0)/2</f>
        <v>0</v>
      </c>
      <c r="AE74" s="43">
        <f>IF(AND(Q74=$D$3,S74=$D$5),$D$17+(J74-$C$17)/(IF(AC74&gt;0,1,3)),0)/3</f>
        <v>0</v>
      </c>
      <c r="AF74" s="43">
        <f>IF(AND(Q74=$D$3,S74=$D$5,U74=$D$7,V74&gt;$D$8),$D$18+(L74-$C$18)/(IF(AC74&gt;0,1,3)),0)</f>
        <v>0</v>
      </c>
      <c r="AG74" s="43">
        <f>100+100*(I74/100)</f>
        <v>130.61000000000001</v>
      </c>
      <c r="AH74" s="43">
        <f>(100+100*(J74/100))+(100+100*(J74/100))*(J74/100)</f>
        <v>141.61000000000001</v>
      </c>
      <c r="AI74" s="43">
        <f>((100+100*(K74/100))+(100+100*(K74/100))*(K74/100))+((100+100*(K74/100))+(100+100*(K74/100))*(K74/100))*(K74/100)</f>
        <v>178.47705969999998</v>
      </c>
      <c r="AJ74" s="44">
        <f>SUM(Q74:AF74)</f>
        <v>66.333333333333329</v>
      </c>
    </row>
    <row r="75" spans="1:36" s="15" customFormat="1">
      <c r="A75" s="45" t="s">
        <v>70</v>
      </c>
      <c r="B75" s="45" t="s">
        <v>91</v>
      </c>
      <c r="C75" s="50">
        <f>SUM(Q75:AF75)/MAX($AJ$21:$AJ$102)*100</f>
        <v>13.568570257258639</v>
      </c>
      <c r="D75" s="45">
        <v>4.5</v>
      </c>
      <c r="E75" s="45">
        <v>1.36</v>
      </c>
      <c r="F75" s="45">
        <v>38.65</v>
      </c>
      <c r="G75" s="45">
        <v>45.47</v>
      </c>
      <c r="H75" s="45">
        <v>33.299999999999997</v>
      </c>
      <c r="I75" s="46">
        <v>73</v>
      </c>
      <c r="J75" s="46">
        <v>0</v>
      </c>
      <c r="K75" s="46">
        <v>0</v>
      </c>
      <c r="L75" s="46">
        <v>0</v>
      </c>
      <c r="M75" s="46">
        <v>0</v>
      </c>
      <c r="N75" s="46">
        <v>0</v>
      </c>
      <c r="O75" s="9">
        <f>IF(J75=0,0,(AH75-AG75)*(100/AG75))</f>
        <v>0</v>
      </c>
      <c r="P75" s="9">
        <f>IF(K75=0,0,(AI75-AH75)*(100/AH75))</f>
        <v>0</v>
      </c>
      <c r="Q75" s="12">
        <f>IF(I75&gt;=$C$3,$D$3,0)</f>
        <v>35</v>
      </c>
      <c r="R75" s="12">
        <f>IF(J75&gt;=$C$4,$D$4,
IF(J75=0,
IF(I75&gt;=$C$4,$D$4/4,0),0))</f>
        <v>2</v>
      </c>
      <c r="S75" s="12">
        <f>IF(O75&gt;=$C$5,$D$5,
IF(J75=0,
IF(I75&gt;=$C$5,$D$5/4,0),0))</f>
        <v>3</v>
      </c>
      <c r="T75" s="12">
        <f>IF(K75&gt;=$C$6,($D$6+IF(OR((Q75*U75&gt;0),(Q75*S75&gt;0),(S75*U75&gt;0)),(K75-$C$6)/(IF(AC75&gt;0,1,3)),0)),
IF(K75=0,
IF(J75&gt;=$C$6,($D$6+IF(Q75*S75&gt;0,(J75-$C$6)/(IF(AC75&gt;0,1,3)),0))/4,0),0))</f>
        <v>0</v>
      </c>
      <c r="U75" s="12">
        <f>IF(P75&gt;=$C$7,$D$7,
IF(K75=0,
IF(I75&gt;=$C$7,$D$7/4,0),0))</f>
        <v>3</v>
      </c>
      <c r="V75" s="12">
        <f>IF(L75&gt;=$C$8,($D$8+IF(OR((Q75*U75&gt;0),(Q75*S75&gt;0),(S75*U75&gt;0)),(L75-$C$8)/(IF(AC75&gt;0,1,3)),0)),
IF(L75=0,
IF(K75&gt;=$C$8,($D$8+IF(OR((Q75*U75&gt;0),(Q75*S75&gt;0),(S75*U75&gt;0)),(K75-$C$8)/(IF(AC75&gt;0,1,3)),0))/4,0),0))</f>
        <v>0</v>
      </c>
      <c r="W75" s="12">
        <f>IF(N75&gt;=$C$9,$D$9,
IF(N75=0,
IF(M75&gt;=$C$9,$D$9/4,0),0))</f>
        <v>0</v>
      </c>
      <c r="X75" s="12">
        <f>IF(AND(Q75=$D$3,S75=$D$5,U75=$D$7,AC75=$D$15,
IF(J75&gt;0,(I75-J75),0)+
IF(K75&gt;0,(J75-K75),0)+
IF(L75&gt;0,(K75-L75),0)+
IF(M75&gt;0,(L75-M75),0)+
IF(N75&gt;0,(M75-N75),0)&gt;$C$10),$D$10,0)</f>
        <v>0</v>
      </c>
      <c r="Y75" s="12">
        <f>IF(
AND(OR((Q75*U75&gt;0),(Q75*S75&gt;0),(S75*U75&gt;0)),F75&lt;G75),$D$11,IF(
AND(OR((Q75*U75&gt;0),(Q75*S75&gt;0),(S75*U75&gt;0)),(F75=0)),$D$11/2,0))/(IF(AC75&gt;0,1,3))</f>
        <v>2.6666666666666665</v>
      </c>
      <c r="Z75" s="12">
        <f>IF(AND(OR((Q75*U75&gt;0),(Q75*S75&gt;0),(S75*U75&gt;0)),F75&lt;((G75+H75)*0.6)),$D$12,0)/(IF(AC75&gt;0,1,3))</f>
        <v>16.666666666666668</v>
      </c>
      <c r="AA75" s="12">
        <f>IF(R75=0,IF(I75&lt;0,I75*$D$13)+IF(O75&lt;0,O75*$D$13)+IF(P75&lt;0,P75*$D$13),0)</f>
        <v>0</v>
      </c>
      <c r="AB75" s="12">
        <f>IFERROR((IF(AND((E75&gt;0),(E75&lt;$C$14)),$D$14,0)),0)/(IF(AC75&gt;0,1,3))</f>
        <v>0</v>
      </c>
      <c r="AC75" s="12">
        <f>IF(D75&gt;$C$15,$D$15,0)</f>
        <v>0</v>
      </c>
      <c r="AD75" s="12">
        <f>IF(AND(Q75=$D$3,S75=$D$5,U75=$D$7),$D$16+(K75-$C$16)/(IF(AC75&gt;0,1,3)),0)/2</f>
        <v>0</v>
      </c>
      <c r="AE75" s="12">
        <f>IF(AND(Q75=$D$3,S75=$D$5),$D$17+(J75-$C$17)/(IF(AC75&gt;0,1,3)),0)/3</f>
        <v>0</v>
      </c>
      <c r="AF75" s="12">
        <f>IF(AND(Q75=$D$3,S75=$D$5,U75=$D$7,V75&gt;$D$8),$D$18+(L75-$C$18)/(IF(AC75&gt;0,1,3)),0)</f>
        <v>0</v>
      </c>
      <c r="AG75" s="12">
        <f>100+100*(I75/100)</f>
        <v>173</v>
      </c>
      <c r="AH75" s="12">
        <f>(100+100*(J75/100))+(100+100*(J75/100))*(J75/100)</f>
        <v>100</v>
      </c>
      <c r="AI75" s="12">
        <f>((100+100*(K75/100))+(100+100*(K75/100))*(K75/100))+((100+100*(K75/100))+(100+100*(K75/100))*(K75/100))*(K75/100)</f>
        <v>100</v>
      </c>
      <c r="AJ75" s="15">
        <f>SUM(Q75:AF75)</f>
        <v>62.333333333333329</v>
      </c>
    </row>
    <row r="76" spans="1:36" s="15" customFormat="1">
      <c r="A76" s="45" t="s">
        <v>20</v>
      </c>
      <c r="B76" s="45" t="s">
        <v>104</v>
      </c>
      <c r="C76" s="50">
        <f>SUM(Q76:AF76)/MAX($AJ$21:$AJ$102)*100</f>
        <v>12.625300667181834</v>
      </c>
      <c r="D76" s="45">
        <v>41.3</v>
      </c>
      <c r="E76" s="45">
        <v>7.0000000000000007E-2</v>
      </c>
      <c r="F76" s="45">
        <v>11.42</v>
      </c>
      <c r="G76" s="45">
        <v>20.07</v>
      </c>
      <c r="H76" s="45">
        <v>9.66</v>
      </c>
      <c r="I76" s="46">
        <v>10.1</v>
      </c>
      <c r="J76" s="46">
        <v>66.92</v>
      </c>
      <c r="K76" s="46">
        <v>46</v>
      </c>
      <c r="L76" s="46">
        <v>14.31</v>
      </c>
      <c r="M76" s="46">
        <v>6.98</v>
      </c>
      <c r="N76" s="46">
        <v>8.26</v>
      </c>
      <c r="O76" s="9">
        <f>IF(J76=0,0,(AH76-AG76)*(100/AG76))</f>
        <v>153.06345504087199</v>
      </c>
      <c r="P76" s="9">
        <f>IF(K76=0,0,(AI76-AH76)*(100/AH76))</f>
        <v>11.697078815470052</v>
      </c>
      <c r="Q76" s="12">
        <f>IF(I76&gt;=$C$3,$D$3,0)</f>
        <v>0</v>
      </c>
      <c r="R76" s="12">
        <f>IF(J76&gt;=$C$4,$D$4,
IF(J76=0,
IF(I76&gt;=$C$4,$D$4/4,0),0))</f>
        <v>8</v>
      </c>
      <c r="S76" s="12">
        <f>IF(O76&gt;=$C$5,$D$5,
IF(J76=0,
IF(I76&gt;=$C$5,$D$5/4,0),0))</f>
        <v>12</v>
      </c>
      <c r="T76" s="12">
        <f>IF(K76&gt;=$C$6,($D$6+IF(OR((Q76*U76&gt;0),(Q76*S76&gt;0),(S76*U76&gt;0)),(K76-$C$6)/(IF(AC76&gt;0,1,3)),0)),
IF(K76=0,
IF(J76&gt;=$C$6,($D$6+IF(Q76*S76&gt;0,(J76-$C$6)/(IF(AC76&gt;0,1,3)),0))/4,0),0))</f>
        <v>8</v>
      </c>
      <c r="U76" s="12">
        <f>IF(P76&gt;=$C$7,$D$7,
IF(K76=0,
IF(I76&gt;=$C$7,$D$7/4,0),0))</f>
        <v>0</v>
      </c>
      <c r="V76" s="12">
        <f>IF(L76&gt;=$C$8,($D$8+IF(OR((Q76*U76&gt;0),(Q76*S76&gt;0),(S76*U76&gt;0)),(L76-$C$8)/(IF(AC76&gt;0,1,3)),0)),
IF(L76=0,
IF(K76&gt;=$C$8,($D$8+IF(OR((Q76*U76&gt;0),(Q76*S76&gt;0),(S76*U76&gt;0)),(K76-$C$8)/(IF(AC76&gt;0,1,3)),0))/4,0),0))</f>
        <v>0</v>
      </c>
      <c r="W76" s="12">
        <f>IF(N76&gt;=$C$9,$D$9,
IF(N76=0,
IF(M76&gt;=$C$9,$D$9/4,0),0))</f>
        <v>0</v>
      </c>
      <c r="X76" s="12">
        <f>IF(AND(Q76=$D$3,S76=$D$5,U76=$D$7,AC76=$D$15,
IF(J76&gt;0,(I76-J76),0)+
IF(K76&gt;0,(J76-K76),0)+
IF(L76&gt;0,(K76-L76),0)+
IF(M76&gt;0,(L76-M76),0)+
IF(N76&gt;0,(M76-N76),0)&gt;$C$10),$D$10,0)</f>
        <v>0</v>
      </c>
      <c r="Y76" s="12">
        <f>IF(
AND(OR((Q76*U76&gt;0),(Q76*S76&gt;0),(S76*U76&gt;0)),F76&lt;G76),$D$11,IF(
AND(OR((Q76*U76&gt;0),(Q76*S76&gt;0),(S76*U76&gt;0)),(F76=0)),$D$11/2,0))/(IF(AC76&gt;0,1,3))</f>
        <v>0</v>
      </c>
      <c r="Z76" s="12">
        <f>IF(AND(OR((Q76*U76&gt;0),(Q76*S76&gt;0),(S76*U76&gt;0)),F76&lt;((G76+H76)*0.6)),$D$12,0)/(IF(AC76&gt;0,1,3))</f>
        <v>0</v>
      </c>
      <c r="AA76" s="12">
        <f>IF(R76=0,IF(I76&lt;0,I76*$D$13)+IF(O76&lt;0,O76*$D$13)+IF(P76&lt;0,P76*$D$13),0)</f>
        <v>0</v>
      </c>
      <c r="AB76" s="12">
        <f>IFERROR((IF(AND((E76&gt;0),(E76&lt;$C$14)),$D$14,0)),0)/(IF(AC76&gt;0,1,3))</f>
        <v>20</v>
      </c>
      <c r="AC76" s="12">
        <f>IF(D76&gt;$C$15,$D$15,0)</f>
        <v>10</v>
      </c>
      <c r="AD76" s="12">
        <f>IF(AND(Q76=$D$3,S76=$D$5,U76=$D$7),$D$16+(K76-$C$16)/(IF(AC76&gt;0,1,3)),0)/2</f>
        <v>0</v>
      </c>
      <c r="AE76" s="12">
        <f>IF(AND(Q76=$D$3,S76=$D$5),$D$17+(J76-$C$17)/(IF(AC76&gt;0,1,3)),0)/3</f>
        <v>0</v>
      </c>
      <c r="AF76" s="12">
        <f>IF(AND(Q76=$D$3,S76=$D$5,U76=$D$7,V76&gt;$D$8),$D$18+(L76-$C$18)/(IF(AC76&gt;0,1,3)),0)</f>
        <v>0</v>
      </c>
      <c r="AG76" s="12">
        <f>100+100*(I76/100)</f>
        <v>110.1</v>
      </c>
      <c r="AH76" s="12">
        <f>(100+100*(J76/100))+(100+100*(J76/100))*(J76/100)</f>
        <v>278.62286400000005</v>
      </c>
      <c r="AI76" s="12">
        <f>((100+100*(K76/100))+(100+100*(K76/100))*(K76/100))+((100+100*(K76/100))+(100+100*(K76/100))*(K76/100))*(K76/100)</f>
        <v>311.21359999999999</v>
      </c>
      <c r="AJ76" s="15">
        <f>SUM(Q76:AF76)</f>
        <v>58</v>
      </c>
    </row>
    <row r="77" spans="1:36" s="15" customFormat="1">
      <c r="A77" s="45" t="s">
        <v>28</v>
      </c>
      <c r="B77" s="45" t="s">
        <v>101</v>
      </c>
      <c r="C77" s="50">
        <f>SUM(Q77:AF77)/MAX($AJ$21:$AJ$102)*100</f>
        <v>12.47788468130293</v>
      </c>
      <c r="D77" s="45">
        <v>1.9</v>
      </c>
      <c r="E77" s="45">
        <v>0.8</v>
      </c>
      <c r="F77" s="45">
        <v>15.39</v>
      </c>
      <c r="G77" s="45">
        <v>19</v>
      </c>
      <c r="H77" s="45">
        <v>11.82</v>
      </c>
      <c r="I77" s="46">
        <v>0.3</v>
      </c>
      <c r="J77" s="46">
        <v>-3.04</v>
      </c>
      <c r="K77" s="46">
        <v>10.64</v>
      </c>
      <c r="L77" s="46">
        <v>29.31</v>
      </c>
      <c r="M77" s="46">
        <v>29.69</v>
      </c>
      <c r="N77" s="46">
        <v>27.38</v>
      </c>
      <c r="O77" s="9">
        <f>IF(J77=0,0,(AH77-AG77)*(100/AG77))</f>
        <v>-6.2687776669990125</v>
      </c>
      <c r="P77" s="9">
        <f>IF(K77=0,0,(AI77-AH77)*(100/AH77))</f>
        <v>44.06261297911972</v>
      </c>
      <c r="Q77" s="12">
        <f>IF(I77&gt;=$C$3,$D$3,0)</f>
        <v>0</v>
      </c>
      <c r="R77" s="12">
        <f>IF(J77&gt;=$C$4,$D$4,
IF(J77=0,
IF(I77&gt;=$C$4,$D$4/4,0),0))</f>
        <v>0</v>
      </c>
      <c r="S77" s="12">
        <f>IF(O77&gt;=$C$5,$D$5,
IF(J77=0,
IF(I77&gt;=$C$5,$D$5/4,0),0))</f>
        <v>0</v>
      </c>
      <c r="T77" s="12">
        <f>IF(K77&gt;=$C$6,($D$6+IF(OR((Q77*U77&gt;0),(Q77*S77&gt;0),(S77*U77&gt;0)),(K77-$C$6)/(IF(AC77&gt;0,1,3)),0)),
IF(K77=0,
IF(J77&gt;=$C$6,($D$6+IF(Q77*S77&gt;0,(J77-$C$6)/(IF(AC77&gt;0,1,3)),0))/4,0),0))</f>
        <v>0</v>
      </c>
      <c r="U77" s="12">
        <f>IF(P77&gt;=$C$7,$D$7,
IF(K77=0,
IF(I77&gt;=$C$7,$D$7/4,0),0))</f>
        <v>12</v>
      </c>
      <c r="V77" s="12">
        <f>IF(L77&gt;=$C$8,($D$8+IF(OR((Q77*U77&gt;0),(Q77*S77&gt;0),(S77*U77&gt;0)),(L77-$C$8)/(IF(AC77&gt;0,1,3)),0)),
IF(L77=0,
IF(K77&gt;=$C$8,($D$8+IF(OR((Q77*U77&gt;0),(Q77*S77&gt;0),(S77*U77&gt;0)),(K77-$C$8)/(IF(AC77&gt;0,1,3)),0))/4,0),0))</f>
        <v>20</v>
      </c>
      <c r="W77" s="12">
        <f>IF(N77&gt;=$C$9,$D$9,
IF(N77=0,
IF(M77&gt;=$C$9,$D$9/4,0),0))</f>
        <v>50</v>
      </c>
      <c r="X77" s="12">
        <f>IF(AND(Q77=$D$3,S77=$D$5,U77=$D$7,AC77=$D$15,
IF(J77&gt;0,(I77-J77),0)+
IF(K77&gt;0,(J77-K77),0)+
IF(L77&gt;0,(K77-L77),0)+
IF(M77&gt;0,(L77-M77),0)+
IF(N77&gt;0,(M77-N77),0)&gt;$C$10),$D$10,0)</f>
        <v>0</v>
      </c>
      <c r="Y77" s="12">
        <f>IF(
AND(OR((Q77*U77&gt;0),(Q77*S77&gt;0),(S77*U77&gt;0)),F77&lt;G77),$D$11,IF(
AND(OR((Q77*U77&gt;0),(Q77*S77&gt;0),(S77*U77&gt;0)),(F77=0)),$D$11/2,0))/(IF(AC77&gt;0,1,3))</f>
        <v>0</v>
      </c>
      <c r="Z77" s="12">
        <f>IF(AND(OR((Q77*U77&gt;0),(Q77*S77&gt;0),(S77*U77&gt;0)),F77&lt;((G77+H77)*0.6)),$D$12,0)/(IF(AC77&gt;0,1,3))</f>
        <v>0</v>
      </c>
      <c r="AA77" s="12">
        <f>IF(R77=0,IF(I77&lt;0,I77*$D$13)+IF(O77&lt;0,O77*$D$13)+IF(P77&lt;0,P77*$D$13),0)</f>
        <v>-31.343888334995064</v>
      </c>
      <c r="AB77" s="12">
        <f>IFERROR((IF(AND((E77&gt;0),(E77&lt;$C$14)),$D$14,0)),0)/(IF(AC77&gt;0,1,3))</f>
        <v>6.666666666666667</v>
      </c>
      <c r="AC77" s="12">
        <f>IF(D77&gt;$C$15,$D$15,0)</f>
        <v>0</v>
      </c>
      <c r="AD77" s="12">
        <f>IF(AND(Q77=$D$3,S77=$D$5,U77=$D$7),$D$16+(K77-$C$16)/(IF(AC77&gt;0,1,3)),0)/2</f>
        <v>0</v>
      </c>
      <c r="AE77" s="12">
        <f>IF(AND(Q77=$D$3,S77=$D$5),$D$17+(J77-$C$17)/(IF(AC77&gt;0,1,3)),0)/3</f>
        <v>0</v>
      </c>
      <c r="AF77" s="12">
        <f>IF(AND(Q77=$D$3,S77=$D$5,U77=$D$7,V77&gt;$D$8),$D$18+(L77-$C$18)/(IF(AC77&gt;0,1,3)),0)</f>
        <v>0</v>
      </c>
      <c r="AG77" s="12">
        <f>100+100*(I77/100)</f>
        <v>100.3</v>
      </c>
      <c r="AH77" s="12">
        <f>(100+100*(J77/100))+(100+100*(J77/100))*(J77/100)</f>
        <v>94.012415999999988</v>
      </c>
      <c r="AI77" s="12">
        <f>((100+100*(K77/100))+(100+100*(K77/100))*(K77/100))+((100+100*(K77/100))+(100+100*(K77/100))*(K77/100))*(K77/100)</f>
        <v>135.43674301440001</v>
      </c>
      <c r="AJ77" s="15">
        <f>SUM(Q77:AF77)</f>
        <v>57.3227783316716</v>
      </c>
    </row>
    <row r="78" spans="1:36" s="44" customFormat="1">
      <c r="A78" s="45" t="s">
        <v>51</v>
      </c>
      <c r="B78" s="45" t="s">
        <v>87</v>
      </c>
      <c r="C78" s="50">
        <f>SUM(Q78:AF78)/MAX($AJ$21:$AJ$102)*100</f>
        <v>10.15828789313481</v>
      </c>
      <c r="D78" s="45">
        <v>0.8</v>
      </c>
      <c r="E78" s="45">
        <v>0.44</v>
      </c>
      <c r="F78" s="45">
        <v>7.96</v>
      </c>
      <c r="G78" s="45">
        <v>9.1</v>
      </c>
      <c r="H78" s="45">
        <v>6.45</v>
      </c>
      <c r="I78" s="46">
        <v>19.73</v>
      </c>
      <c r="J78" s="46">
        <v>35.65</v>
      </c>
      <c r="K78" s="46">
        <v>19.27</v>
      </c>
      <c r="L78" s="46">
        <v>23.77</v>
      </c>
      <c r="M78" s="46">
        <v>16.670000000000002</v>
      </c>
      <c r="N78" s="46">
        <v>2.14</v>
      </c>
      <c r="O78" s="9">
        <f>IF(J78=0,0,(AH78-AG78)*(100/AG78))</f>
        <v>53.6868161697152</v>
      </c>
      <c r="P78" s="9">
        <f>IF(K78=0,0,(AI78-AH78)*(100/AH78))</f>
        <v>-7.7950871765804255</v>
      </c>
      <c r="Q78" s="12">
        <f>IF(I78&gt;=$C$3,$D$3,0)</f>
        <v>0</v>
      </c>
      <c r="R78" s="12">
        <f>IF(J78&gt;=$C$4,$D$4,
IF(J78=0,
IF(I78&gt;=$C$4,$D$4/4,0),0))</f>
        <v>8</v>
      </c>
      <c r="S78" s="12">
        <f>IF(O78&gt;=$C$5,$D$5,
IF(J78=0,
IF(I78&gt;=$C$5,$D$5/4,0),0))</f>
        <v>12</v>
      </c>
      <c r="T78" s="12">
        <f>IF(K78&gt;=$C$6,($D$6+IF(OR((Q78*U78&gt;0),(Q78*S78&gt;0),(S78*U78&gt;0)),(K78-$C$6)/(IF(AC78&gt;0,1,3)),0)),
IF(K78=0,
IF(J78&gt;=$C$6,($D$6+IF(Q78*S78&gt;0,(J78-$C$6)/(IF(AC78&gt;0,1,3)),0))/4,0),0))</f>
        <v>0</v>
      </c>
      <c r="U78" s="12">
        <f>IF(P78&gt;=$C$7,$D$7,
IF(K78=0,
IF(I78&gt;=$C$7,$D$7/4,0),0))</f>
        <v>0</v>
      </c>
      <c r="V78" s="12">
        <f>IF(L78&gt;=$C$8,($D$8+IF(OR((Q78*U78&gt;0),(Q78*S78&gt;0),(S78*U78&gt;0)),(L78-$C$8)/(IF(AC78&gt;0,1,3)),0)),
IF(L78=0,
IF(K78&gt;=$C$8,($D$8+IF(OR((Q78*U78&gt;0),(Q78*S78&gt;0),(S78*U78&gt;0)),(K78-$C$8)/(IF(AC78&gt;0,1,3)),0))/4,0),0))</f>
        <v>20</v>
      </c>
      <c r="W78" s="12">
        <f>IF(N78&gt;=$C$9,$D$9,
IF(N78=0,
IF(M78&gt;=$C$9,$D$9/4,0),0))</f>
        <v>0</v>
      </c>
      <c r="X78" s="12">
        <f>IF(AND(Q78=$D$3,S78=$D$5,U78=$D$7,AC78=$D$15,
IF(J78&gt;0,(I78-J78),0)+
IF(K78&gt;0,(J78-K78),0)+
IF(L78&gt;0,(K78-L78),0)+
IF(M78&gt;0,(L78-M78),0)+
IF(N78&gt;0,(M78-N78),0)&gt;$C$10),$D$10,0)</f>
        <v>0</v>
      </c>
      <c r="Y78" s="12">
        <f>IF(
AND(OR((Q78*U78&gt;0),(Q78*S78&gt;0),(S78*U78&gt;0)),F78&lt;G78),$D$11,IF(
AND(OR((Q78*U78&gt;0),(Q78*S78&gt;0),(S78*U78&gt;0)),(F78=0)),$D$11/2,0))/(IF(AC78&gt;0,1,3))</f>
        <v>0</v>
      </c>
      <c r="Z78" s="12">
        <f>IF(AND(OR((Q78*U78&gt;0),(Q78*S78&gt;0),(S78*U78&gt;0)),F78&lt;((G78+H78)*0.6)),$D$12,0)/(IF(AC78&gt;0,1,3))</f>
        <v>0</v>
      </c>
      <c r="AA78" s="12">
        <f>IF(R78=0,IF(I78&lt;0,I78*$D$13)+IF(O78&lt;0,O78*$D$13)+IF(P78&lt;0,P78*$D$13),0)</f>
        <v>0</v>
      </c>
      <c r="AB78" s="12">
        <f>IFERROR((IF(AND((E78&gt;0),(E78&lt;$C$14)),$D$14,0)),0)/(IF(AC78&gt;0,1,3))</f>
        <v>6.666666666666667</v>
      </c>
      <c r="AC78" s="12">
        <f>IF(D78&gt;$C$15,$D$15,0)</f>
        <v>0</v>
      </c>
      <c r="AD78" s="12">
        <f>IF(AND(Q78=$D$3,S78=$D$5,U78=$D$7),$D$16+(K78-$C$16)/(IF(AC78&gt;0,1,3)),0)/2</f>
        <v>0</v>
      </c>
      <c r="AE78" s="12">
        <f>IF(AND(Q78=$D$3,S78=$D$5),$D$17+(J78-$C$17)/(IF(AC78&gt;0,1,3)),0)/3</f>
        <v>0</v>
      </c>
      <c r="AF78" s="12">
        <f>IF(AND(Q78=$D$3,S78=$D$5,U78=$D$7,V78&gt;$D$8),$D$18+(L78-$C$18)/(IF(AC78&gt;0,1,3)),0)</f>
        <v>0</v>
      </c>
      <c r="AG78" s="12">
        <f>100+100*(I78/100)</f>
        <v>119.73</v>
      </c>
      <c r="AH78" s="12">
        <f>(100+100*(J78/100))+(100+100*(J78/100))*(J78/100)</f>
        <v>184.00922500000001</v>
      </c>
      <c r="AI78" s="12">
        <f>((100+100*(K78/100))+(100+100*(K78/100))*(K78/100))+((100+100*(K78/100))+(100+100*(K78/100))*(K78/100))*(K78/100)</f>
        <v>169.66554549829999</v>
      </c>
      <c r="AJ78" s="15">
        <f>SUM(Q78:AF78)</f>
        <v>46.666666666666664</v>
      </c>
    </row>
    <row r="79" spans="1:36" s="44" customFormat="1">
      <c r="A79" s="45" t="s">
        <v>185</v>
      </c>
      <c r="B79" s="45" t="s">
        <v>91</v>
      </c>
      <c r="C79" s="50">
        <f>SUM(Q79:AF79)/MAX($AJ$21:$AJ$102)*100</f>
        <v>9.9992213509798606</v>
      </c>
      <c r="D79" s="45">
        <v>0.8</v>
      </c>
      <c r="E79" s="45">
        <v>3</v>
      </c>
      <c r="F79" s="45">
        <v>64.709999999999994</v>
      </c>
      <c r="G79" s="45">
        <v>73.38</v>
      </c>
      <c r="H79" s="45">
        <v>18.850000000000001</v>
      </c>
      <c r="I79" s="46">
        <v>37.01</v>
      </c>
      <c r="J79" s="46">
        <v>11.38</v>
      </c>
      <c r="K79" s="46">
        <v>19.48</v>
      </c>
      <c r="L79" s="46">
        <v>56.14</v>
      </c>
      <c r="M79" s="46">
        <v>42.72</v>
      </c>
      <c r="N79" s="46">
        <v>0</v>
      </c>
      <c r="O79" s="9">
        <f>IF(J79=0,0,(AH79-AG79)*(100/AG79))</f>
        <v>-9.4554820815998806</v>
      </c>
      <c r="P79" s="9">
        <f>IF(K79=0,0,(AI79-AH79)*(100/AH79))</f>
        <v>37.490032520725244</v>
      </c>
      <c r="Q79" s="12">
        <f>IF(I79&gt;=$C$3,$D$3,0)</f>
        <v>35</v>
      </c>
      <c r="R79" s="12">
        <f>IF(J79&gt;=$C$4,$D$4,
IF(J79=0,
IF(I79&gt;=$C$4,$D$4/4,0),0))</f>
        <v>0</v>
      </c>
      <c r="S79" s="12">
        <f>IF(O79&gt;=$C$5,$D$5,
IF(J79=0,
IF(I79&gt;=$C$5,$D$5/4,0),0))</f>
        <v>0</v>
      </c>
      <c r="T79" s="12">
        <f>IF(K79&gt;=$C$6,($D$6+IF(OR((Q79*U79&gt;0),(Q79*S79&gt;0),(S79*U79&gt;0)),(K79-$C$6)/(IF(AC79&gt;0,1,3)),0)),
IF(K79=0,
IF(J79&gt;=$C$6,($D$6+IF(Q79*S79&gt;0,(J79-$C$6)/(IF(AC79&gt;0,1,3)),0))/4,0),0))</f>
        <v>0</v>
      </c>
      <c r="U79" s="12">
        <f>IF(P79&gt;=$C$7,$D$7,
IF(K79=0,
IF(I79&gt;=$C$7,$D$7/4,0),0))</f>
        <v>12</v>
      </c>
      <c r="V79" s="12">
        <f>IF(L79&gt;=$C$8,($D$8+IF(OR((Q79*U79&gt;0),(Q79*S79&gt;0),(S79*U79&gt;0)),(L79-$C$8)/(IF(AC79&gt;0,1,3)),0)),
IF(L79=0,
IF(K79&gt;=$C$8,($D$8+IF(OR((Q79*U79&gt;0),(Q79*S79&gt;0),(S79*U79&gt;0)),(K79-$C$8)/(IF(AC79&gt;0,1,3)),0))/4,0),0))</f>
        <v>31.046666666666667</v>
      </c>
      <c r="W79" s="12">
        <f>IF(N79&gt;=$C$9,$D$9,
IF(N79=0,
IF(M79&gt;=$C$9,$D$9/4,0),0))</f>
        <v>12.5</v>
      </c>
      <c r="X79" s="12">
        <f>IF(AND(Q79=$D$3,S79=$D$5,U79=$D$7,AC79=$D$15,
IF(J79&gt;0,(I79-J79),0)+
IF(K79&gt;0,(J79-K79),0)+
IF(L79&gt;0,(K79-L79),0)+
IF(M79&gt;0,(L79-M79),0)+
IF(N79&gt;0,(M79-N79),0)&gt;$C$10),$D$10,0)</f>
        <v>0</v>
      </c>
      <c r="Y79" s="12">
        <f>IF(
AND(OR((Q79*U79&gt;0),(Q79*S79&gt;0),(S79*U79&gt;0)),F79&lt;G79),$D$11,IF(
AND(OR((Q79*U79&gt;0),(Q79*S79&gt;0),(S79*U79&gt;0)),(F79=0)),$D$11/2,0))/(IF(AC79&gt;0,1,3))</f>
        <v>2.6666666666666665</v>
      </c>
      <c r="Z79" s="12">
        <f>IF(AND(OR((Q79*U79&gt;0),(Q79*S79&gt;0),(S79*U79&gt;0)),F79&lt;((G79+H79)*0.6)),$D$12,0)/(IF(AC79&gt;0,1,3))</f>
        <v>0</v>
      </c>
      <c r="AA79" s="12">
        <f>IF(R79=0,IF(I79&lt;0,I79*$D$13)+IF(O79&lt;0,O79*$D$13)+IF(P79&lt;0,P79*$D$13),0)</f>
        <v>-47.277410407999405</v>
      </c>
      <c r="AB79" s="12">
        <f>IFERROR((IF(AND((E79&gt;0),(E79&lt;$C$14)),$D$14,0)),0)/(IF(AC79&gt;0,1,3))</f>
        <v>0</v>
      </c>
      <c r="AC79" s="12">
        <f>IF(D79&gt;$C$15,$D$15,0)</f>
        <v>0</v>
      </c>
      <c r="AD79" s="12">
        <f>IF(AND(Q79=$D$3,S79=$D$5,U79=$D$7),$D$16+(K79-$C$16)/(IF(AC79&gt;0,1,3)),0)/2</f>
        <v>0</v>
      </c>
      <c r="AE79" s="12">
        <f>IF(AND(Q79=$D$3,S79=$D$5),$D$17+(J79-$C$17)/(IF(AC79&gt;0,1,3)),0)/3</f>
        <v>0</v>
      </c>
      <c r="AF79" s="12">
        <f>IF(AND(Q79=$D$3,S79=$D$5,U79=$D$7,V79&gt;$D$8),$D$18+(L79-$C$18)/(IF(AC79&gt;0,1,3)),0)</f>
        <v>0</v>
      </c>
      <c r="AG79" s="12">
        <f>100+100*(I79/100)</f>
        <v>137.01</v>
      </c>
      <c r="AH79" s="12">
        <f>(100+100*(J79/100))+(100+100*(J79/100))*(J79/100)</f>
        <v>124.055044</v>
      </c>
      <c r="AI79" s="12">
        <f>((100+100*(K79/100))+(100+100*(K79/100))*(K79/100))+((100+100*(K79/100))+(100+100*(K79/100))*(K79/100))*(K79/100)</f>
        <v>170.5633203392</v>
      </c>
      <c r="AJ79" s="15">
        <f>SUM(Q79:AF79)</f>
        <v>45.935922925333934</v>
      </c>
    </row>
    <row r="80" spans="1:36" s="15" customFormat="1">
      <c r="A80" s="53" t="s">
        <v>65</v>
      </c>
      <c r="B80" s="45" t="s">
        <v>107</v>
      </c>
      <c r="C80" s="50">
        <f>SUM(Q80:AF80)/MAX($AJ$21:$AJ$102)*100</f>
        <v>9.3601367015313617</v>
      </c>
      <c r="D80" s="45">
        <v>0.2</v>
      </c>
      <c r="E80" s="45">
        <v>1</v>
      </c>
      <c r="F80" s="45">
        <v>16</v>
      </c>
      <c r="G80" s="45">
        <v>24</v>
      </c>
      <c r="H80" s="45">
        <v>6</v>
      </c>
      <c r="I80" s="46">
        <v>37</v>
      </c>
      <c r="J80" s="46">
        <v>23.1</v>
      </c>
      <c r="K80" s="46">
        <v>22.7</v>
      </c>
      <c r="L80" s="46">
        <v>21.9</v>
      </c>
      <c r="M80" s="46">
        <v>0</v>
      </c>
      <c r="N80" s="46">
        <v>0</v>
      </c>
      <c r="O80" s="42">
        <f>IF(J80=0,0,(AH80-AG80)*(100/AG80))</f>
        <v>10.610291970802923</v>
      </c>
      <c r="P80" s="42">
        <f>IF(K80=0,0,(AI80-AH80)*(100/AH80))</f>
        <v>21.903895045471</v>
      </c>
      <c r="Q80" s="43">
        <f>IF(I80&gt;=$C$3,$D$3,0)</f>
        <v>35</v>
      </c>
      <c r="R80" s="43">
        <f>IF(J80&gt;=$C$4,$D$4,
IF(J80=0,
IF(I80&gt;=$C$4,$D$4/4,0),0))</f>
        <v>8</v>
      </c>
      <c r="S80" s="43">
        <f>IF(O80&gt;=$C$5,$D$5,
IF(J80=0,
IF(I80&gt;=$C$5,$D$5/4,0),0))</f>
        <v>0</v>
      </c>
      <c r="T80" s="43">
        <f>IF(K80&gt;=$C$6,($D$6+IF(OR((Q80*U80&gt;0),(Q80*S80&gt;0),(S80*U80&gt;0)),(K80-$C$6)/(IF(AC80&gt;0,1,3)),0)),
IF(K80=0,
IF(J80&gt;=$C$6,($D$6+IF(Q80*S80&gt;0,(J80-$C$6)/(IF(AC80&gt;0,1,3)),0))/4,0),0))</f>
        <v>0</v>
      </c>
      <c r="U80" s="43">
        <f>IF(P80&gt;=$C$7,$D$7,
IF(K80=0,
IF(I80&gt;=$C$7,$D$7/4,0),0))</f>
        <v>0</v>
      </c>
      <c r="V80" s="43">
        <f>IF(L80&gt;=$C$8,($D$8+IF(OR((Q80*U80&gt;0),(Q80*S80&gt;0),(S80*U80&gt;0)),(L80-$C$8)/(IF(AC80&gt;0,1,3)),0)),
IF(L80=0,
IF(K80&gt;=$C$8,($D$8+IF(OR((Q80*U80&gt;0),(Q80*S80&gt;0),(S80*U80&gt;0)),(K80-$C$8)/(IF(AC80&gt;0,1,3)),0))/4,0),0))</f>
        <v>0</v>
      </c>
      <c r="W80" s="43">
        <f>IF(N80&gt;=$C$9,$D$9,
IF(N80=0,
IF(M80&gt;=$C$9,$D$9/4,0),0))</f>
        <v>0</v>
      </c>
      <c r="X80" s="43">
        <f>IF(AND(Q80=$D$3,S80=$D$5,U80=$D$7,AC80=$D$15,
IF(J80&gt;0,(I80-J80),0)+
IF(K80&gt;0,(J80-K80),0)+
IF(L80&gt;0,(K80-L80),0)+
IF(M80&gt;0,(L80-M80),0)+
IF(N80&gt;0,(M80-N80),0)&gt;$C$10),$D$10,0)</f>
        <v>0</v>
      </c>
      <c r="Y80" s="43">
        <f>IF(
AND(OR((Q80*U80&gt;0),(Q80*S80&gt;0),(S80*U80&gt;0)),F80&lt;G80),$D$11,IF(
AND(OR((Q80*U80&gt;0),(Q80*S80&gt;0),(S80*U80&gt;0)),(F80=0)),$D$11/2,0))/(IF(AC80&gt;0,1,3))</f>
        <v>0</v>
      </c>
      <c r="Z80" s="12">
        <f>IF(AND(OR((Q80*U80&gt;0),(Q80*S80&gt;0),(S80*U80&gt;0)),F80&lt;((G80+H80)*0.6)),$D$12,0)/(IF(AC80&gt;0,1,3))</f>
        <v>0</v>
      </c>
      <c r="AA80" s="43">
        <f>IF(R80=0,IF(I80&lt;0,I80*$D$13)+IF(O80&lt;0,O80*$D$13)+IF(P80&lt;0,P80*$D$13),0)</f>
        <v>0</v>
      </c>
      <c r="AB80" s="43">
        <f>IFERROR((IF(AND((E80&gt;0),(E80&lt;$C$14)),$D$14,0)),0)/(IF(AC80&gt;0,1,3))</f>
        <v>0</v>
      </c>
      <c r="AC80" s="43">
        <f>IF(D80&gt;$C$15,$D$15,0)</f>
        <v>0</v>
      </c>
      <c r="AD80" s="43">
        <f>IF(AND(Q80=$D$3,S80=$D$5,U80=$D$7),$D$16+(K80-$C$16)/(IF(AC80&gt;0,1,3)),0)/2</f>
        <v>0</v>
      </c>
      <c r="AE80" s="43">
        <f>IF(AND(Q80=$D$3,S80=$D$5),$D$17+(J80-$C$17)/(IF(AC80&gt;0,1,3)),0)/3</f>
        <v>0</v>
      </c>
      <c r="AF80" s="43">
        <f>IF(AND(Q80=$D$3,S80=$D$5,U80=$D$7,V80&gt;$D$8),$D$18+(L80-$C$18)/(IF(AC80&gt;0,1,3)),0)</f>
        <v>0</v>
      </c>
      <c r="AG80" s="43">
        <f>100+100*(I80/100)</f>
        <v>137</v>
      </c>
      <c r="AH80" s="43">
        <f>(100+100*(J80/100))+(100+100*(J80/100))*(J80/100)</f>
        <v>151.5361</v>
      </c>
      <c r="AI80" s="43">
        <f>((100+100*(K80/100))+(100+100*(K80/100))*(K80/100))+((100+100*(K80/100))+(100+100*(K80/100))*(K80/100))*(K80/100)</f>
        <v>184.72840829999998</v>
      </c>
      <c r="AJ80" s="44">
        <f>SUM(Q80:AF80)</f>
        <v>43</v>
      </c>
    </row>
    <row r="81" spans="1:36" s="15" customFormat="1">
      <c r="A81" s="45" t="s">
        <v>33</v>
      </c>
      <c r="B81" s="45" t="s">
        <v>92</v>
      </c>
      <c r="C81" s="50">
        <f>SUM(Q81:AF81)/MAX($AJ$21:$AJ$102)*100</f>
        <v>9.142459103821329</v>
      </c>
      <c r="D81" s="45">
        <v>1330</v>
      </c>
      <c r="E81" s="45">
        <v>1.85</v>
      </c>
      <c r="F81" s="45">
        <v>19.71</v>
      </c>
      <c r="G81" s="45">
        <v>23.67</v>
      </c>
      <c r="H81" s="45">
        <v>18.53</v>
      </c>
      <c r="I81" s="46">
        <v>16.3</v>
      </c>
      <c r="J81" s="46">
        <v>19.41</v>
      </c>
      <c r="K81" s="46">
        <v>21.68</v>
      </c>
      <c r="L81" s="46">
        <v>27.83</v>
      </c>
      <c r="M81" s="46">
        <v>0</v>
      </c>
      <c r="N81" s="46">
        <v>0</v>
      </c>
      <c r="O81" s="9">
        <f>IF(J81=0,0,(AH81-AG81)*(100/AG81))</f>
        <v>22.603165090283749</v>
      </c>
      <c r="P81" s="9">
        <f>IF(K81=0,0,(AI81-AH81)*(100/AH81))</f>
        <v>26.350279351102362</v>
      </c>
      <c r="Q81" s="12">
        <f>IF(I81&gt;=$C$3,$D$3,0)</f>
        <v>0</v>
      </c>
      <c r="R81" s="12">
        <f>IF(J81&gt;=$C$4,$D$4,
IF(J81=0,
IF(I81&gt;=$C$4,$D$4/4,0),0))</f>
        <v>0</v>
      </c>
      <c r="S81" s="12">
        <f>IF(O81&gt;=$C$5,$D$5,
IF(J81=0,
IF(I81&gt;=$C$5,$D$5/4,0),0))</f>
        <v>0</v>
      </c>
      <c r="T81" s="12">
        <f>IF(K81&gt;=$C$6,($D$6+IF(OR((Q81*U81&gt;0),(Q81*S81&gt;0),(S81*U81&gt;0)),(K81-$C$6)/(IF(AC81&gt;0,1,3)),0)),
IF(K81=0,
IF(J81&gt;=$C$6,($D$6+IF(Q81*S81&gt;0,(J81-$C$6)/(IF(AC81&gt;0,1,3)),0))/4,0),0))</f>
        <v>0</v>
      </c>
      <c r="U81" s="12">
        <f>IF(P81&gt;=$C$7,$D$7,
IF(K81=0,
IF(I81&gt;=$C$7,$D$7/4,0),0))</f>
        <v>12</v>
      </c>
      <c r="V81" s="12">
        <f>IF(L81&gt;=$C$8,($D$8+IF(OR((Q81*U81&gt;0),(Q81*S81&gt;0),(S81*U81&gt;0)),(L81-$C$8)/(IF(AC81&gt;0,1,3)),0)),
IF(L81=0,
IF(K81&gt;=$C$8,($D$8+IF(OR((Q81*U81&gt;0),(Q81*S81&gt;0),(S81*U81&gt;0)),(K81-$C$8)/(IF(AC81&gt;0,1,3)),0))/4,0),0))</f>
        <v>20</v>
      </c>
      <c r="W81" s="12">
        <f>IF(N81&gt;=$C$9,$D$9,
IF(N81=0,
IF(M81&gt;=$C$9,$D$9/4,0),0))</f>
        <v>0</v>
      </c>
      <c r="X81" s="12">
        <f>IF(AND(Q81=$D$3,S81=$D$5,U81=$D$7,AC81=$D$15,
IF(J81&gt;0,(I81-J81),0)+
IF(K81&gt;0,(J81-K81),0)+
IF(L81&gt;0,(K81-L81),0)+
IF(M81&gt;0,(L81-M81),0)+
IF(N81&gt;0,(M81-N81),0)&gt;$C$10),$D$10,0)</f>
        <v>0</v>
      </c>
      <c r="Y81" s="12">
        <f>IF(
AND(OR((Q81*U81&gt;0),(Q81*S81&gt;0),(S81*U81&gt;0)),F81&lt;G81),$D$11,IF(
AND(OR((Q81*U81&gt;0),(Q81*S81&gt;0),(S81*U81&gt;0)),(F81=0)),$D$11/2,0))/(IF(AC81&gt;0,1,3))</f>
        <v>0</v>
      </c>
      <c r="Z81" s="12">
        <f>IF(AND(OR((Q81*U81&gt;0),(Q81*S81&gt;0),(S81*U81&gt;0)),F81&lt;((G81+H81)*0.6)),$D$12,0)/(IF(AC81&gt;0,1,3))</f>
        <v>0</v>
      </c>
      <c r="AA81" s="12">
        <f>IF(R81=0,IF(I81&lt;0,I81*$D$13)+IF(O81&lt;0,O81*$D$13)+IF(P81&lt;0,P81*$D$13),0)</f>
        <v>0</v>
      </c>
      <c r="AB81" s="12">
        <f>IFERROR((IF(AND((E81&gt;0),(E81&lt;$C$14)),$D$14,0)),0)/(IF(AC81&gt;0,1,3))</f>
        <v>0</v>
      </c>
      <c r="AC81" s="12">
        <f>IF(D81&gt;$C$15,$D$15,0)</f>
        <v>10</v>
      </c>
      <c r="AD81" s="12">
        <f>IF(AND(Q81=$D$3,S81=$D$5,U81=$D$7),$D$16+(K81-$C$16)/(IF(AC81&gt;0,1,3)),0)/2</f>
        <v>0</v>
      </c>
      <c r="AE81" s="12">
        <f>IF(AND(Q81=$D$3,S81=$D$5),$D$17+(J81-$C$17)/(IF(AC81&gt;0,1,3)),0)/3</f>
        <v>0</v>
      </c>
      <c r="AF81" s="12">
        <f>IF(AND(Q81=$D$3,S81=$D$5,U81=$D$7,V81&gt;$D$8),$D$18+(L81-$C$18)/(IF(AC81&gt;0,1,3)),0)</f>
        <v>0</v>
      </c>
      <c r="AG81" s="12">
        <f>100+100*(I81/100)</f>
        <v>116.3</v>
      </c>
      <c r="AH81" s="12">
        <f>(100+100*(J81/100))+(100+100*(J81/100))*(J81/100)</f>
        <v>142.587481</v>
      </c>
      <c r="AI81" s="12">
        <f>((100+100*(K81/100))+(100+100*(K81/100))*(K81/100))+((100+100*(K81/100))+(100+100*(K81/100))*(K81/100))*(K81/100)</f>
        <v>180.1596805632</v>
      </c>
      <c r="AJ81" s="15">
        <f>SUM(Q81:AF81)</f>
        <v>42</v>
      </c>
    </row>
    <row r="82" spans="1:36" s="15" customFormat="1">
      <c r="A82" s="45" t="s">
        <v>76</v>
      </c>
      <c r="B82" s="45" t="s">
        <v>98</v>
      </c>
      <c r="C82" s="50">
        <f>SUM(Q82:AF82)/MAX($AJ$21:$AJ$102)*100</f>
        <v>9.142459103821329</v>
      </c>
      <c r="D82" s="45">
        <v>47.1</v>
      </c>
      <c r="E82" s="45">
        <v>0.16</v>
      </c>
      <c r="F82" s="45">
        <v>15.65</v>
      </c>
      <c r="G82" s="45">
        <v>19.57</v>
      </c>
      <c r="H82" s="45">
        <v>12.26</v>
      </c>
      <c r="I82" s="46">
        <v>6.24</v>
      </c>
      <c r="J82" s="46">
        <v>16.63</v>
      </c>
      <c r="K82" s="46">
        <v>16.86</v>
      </c>
      <c r="L82" s="46">
        <v>15.9</v>
      </c>
      <c r="M82" s="46">
        <v>18.11</v>
      </c>
      <c r="N82" s="46">
        <v>15.83</v>
      </c>
      <c r="O82" s="9">
        <f>IF(J82=0,0,(AH82-AG82)*(100/AG82))</f>
        <v>28.036115399096381</v>
      </c>
      <c r="P82" s="9">
        <f>IF(K82=0,0,(AI82-AH82)*(100/AH82))</f>
        <v>17.32136160783125</v>
      </c>
      <c r="Q82" s="12">
        <f>IF(I82&gt;=$C$3,$D$3,0)</f>
        <v>0</v>
      </c>
      <c r="R82" s="12">
        <f>IF(J82&gt;=$C$4,$D$4,
IF(J82=0,
IF(I82&gt;=$C$4,$D$4/4,0),0))</f>
        <v>0</v>
      </c>
      <c r="S82" s="12">
        <f>IF(O82&gt;=$C$5,$D$5,
IF(J82=0,
IF(I82&gt;=$C$5,$D$5/4,0),0))</f>
        <v>12</v>
      </c>
      <c r="T82" s="12">
        <f>IF(K82&gt;=$C$6,($D$6+IF(OR((Q82*U82&gt;0),(Q82*S82&gt;0),(S82*U82&gt;0)),(K82-$C$6)/(IF(AC82&gt;0,1,3)),0)),
IF(K82=0,
IF(J82&gt;=$C$6,($D$6+IF(Q82*S82&gt;0,(J82-$C$6)/(IF(AC82&gt;0,1,3)),0))/4,0),0))</f>
        <v>0</v>
      </c>
      <c r="U82" s="12">
        <f>IF(P82&gt;=$C$7,$D$7,
IF(K82=0,
IF(I82&gt;=$C$7,$D$7/4,0),0))</f>
        <v>0</v>
      </c>
      <c r="V82" s="12">
        <f>IF(L82&gt;=$C$8,($D$8+IF(OR((Q82*U82&gt;0),(Q82*S82&gt;0),(S82*U82&gt;0)),(L82-$C$8)/(IF(AC82&gt;0,1,3)),0)),
IF(L82=0,
IF(K82&gt;=$C$8,($D$8+IF(OR((Q82*U82&gt;0),(Q82*S82&gt;0),(S82*U82&gt;0)),(K82-$C$8)/(IF(AC82&gt;0,1,3)),0))/4,0),0))</f>
        <v>0</v>
      </c>
      <c r="W82" s="12">
        <f>IF(N82&gt;=$C$9,$D$9,
IF(N82=0,
IF(M82&gt;=$C$9,$D$9/4,0),0))</f>
        <v>0</v>
      </c>
      <c r="X82" s="12">
        <f>IF(AND(Q82=$D$3,S82=$D$5,U82=$D$7,AC82=$D$15,
IF(J82&gt;0,(I82-J82),0)+
IF(K82&gt;0,(J82-K82),0)+
IF(L82&gt;0,(K82-L82),0)+
IF(M82&gt;0,(L82-M82),0)+
IF(N82&gt;0,(M82-N82),0)&gt;$C$10),$D$10,0)</f>
        <v>0</v>
      </c>
      <c r="Y82" s="12">
        <f>IF(
AND(OR((Q82*U82&gt;0),(Q82*S82&gt;0),(S82*U82&gt;0)),F82&lt;G82),$D$11,IF(
AND(OR((Q82*U82&gt;0),(Q82*S82&gt;0),(S82*U82&gt;0)),(F82=0)),$D$11/2,0))/(IF(AC82&gt;0,1,3))</f>
        <v>0</v>
      </c>
      <c r="Z82" s="12">
        <f>IF(AND(OR((Q82*U82&gt;0),(Q82*S82&gt;0),(S82*U82&gt;0)),F82&lt;((G82+H82)*0.6)),$D$12,0)/(IF(AC82&gt;0,1,3))</f>
        <v>0</v>
      </c>
      <c r="AA82" s="12">
        <f>IF(R82=0,IF(I82&lt;0,I82*$D$13)+IF(O82&lt;0,O82*$D$13)+IF(P82&lt;0,P82*$D$13),0)</f>
        <v>0</v>
      </c>
      <c r="AB82" s="12">
        <f>IFERROR((IF(AND((E82&gt;0),(E82&lt;$C$14)),$D$14,0)),0)/(IF(AC82&gt;0,1,3))</f>
        <v>20</v>
      </c>
      <c r="AC82" s="12">
        <f>IF(D82&gt;$C$15,$D$15,0)</f>
        <v>10</v>
      </c>
      <c r="AD82" s="12">
        <f>IF(AND(Q82=$D$3,S82=$D$5,U82=$D$7),$D$16+(K82-$C$16)/(IF(AC82&gt;0,1,3)),0)/2</f>
        <v>0</v>
      </c>
      <c r="AE82" s="12">
        <f>IF(AND(Q82=$D$3,S82=$D$5),$D$17+(J82-$C$17)/(IF(AC82&gt;0,1,3)),0)/3</f>
        <v>0</v>
      </c>
      <c r="AF82" s="12">
        <f>IF(AND(Q82=$D$3,S82=$D$5,U82=$D$7,V82&gt;$D$8),$D$18+(L82-$C$18)/(IF(AC82&gt;0,1,3)),0)</f>
        <v>0</v>
      </c>
      <c r="AG82" s="12">
        <f>100+100*(I82/100)</f>
        <v>106.24</v>
      </c>
      <c r="AH82" s="12">
        <f>(100+100*(J82/100))+(100+100*(J82/100))*(J82/100)</f>
        <v>136.02556899999999</v>
      </c>
      <c r="AI82" s="12">
        <f>((100+100*(K82/100))+(100+100*(K82/100))*(K82/100))+((100+100*(K82/100))+(100+100*(K82/100))*(K82/100))*(K82/100)</f>
        <v>159.58704968559999</v>
      </c>
      <c r="AJ82" s="15">
        <f>SUM(Q82:AF82)</f>
        <v>42</v>
      </c>
    </row>
    <row r="83" spans="1:36" s="15" customFormat="1">
      <c r="A83" s="45" t="s">
        <v>6</v>
      </c>
      <c r="B83" s="45" t="s">
        <v>91</v>
      </c>
      <c r="C83" s="50">
        <f>SUM(Q83:AF83)/MAX($AJ$21:$AJ$102)*100</f>
        <v>9.142459103821329</v>
      </c>
      <c r="D83" s="45">
        <v>1066</v>
      </c>
      <c r="E83" s="45">
        <v>1.25</v>
      </c>
      <c r="F83" s="45">
        <v>25.61</v>
      </c>
      <c r="G83" s="45">
        <v>31.21</v>
      </c>
      <c r="H83" s="45">
        <v>24.93</v>
      </c>
      <c r="I83" s="46">
        <v>5.48</v>
      </c>
      <c r="J83" s="46">
        <v>11.82</v>
      </c>
      <c r="K83" s="46">
        <v>20.48</v>
      </c>
      <c r="L83" s="46">
        <v>26.94</v>
      </c>
      <c r="M83" s="46">
        <v>23.79</v>
      </c>
      <c r="N83" s="46">
        <v>21.2</v>
      </c>
      <c r="O83" s="9">
        <f>IF(J83=0,0,(AH83-AG83)*(100/AG83))</f>
        <v>18.541073189230172</v>
      </c>
      <c r="P83" s="9">
        <f>IF(K83=0,0,(AI83-AH83)*(100/AH83))</f>
        <v>39.863985882464803</v>
      </c>
      <c r="Q83" s="12">
        <f>IF(I83&gt;=$C$3,$D$3,0)</f>
        <v>0</v>
      </c>
      <c r="R83" s="12">
        <f>IF(J83&gt;=$C$4,$D$4,
IF(J83=0,
IF(I83&gt;=$C$4,$D$4/4,0),0))</f>
        <v>0</v>
      </c>
      <c r="S83" s="12">
        <f>IF(O83&gt;=$C$5,$D$5,
IF(J83=0,
IF(I83&gt;=$C$5,$D$5/4,0),0))</f>
        <v>0</v>
      </c>
      <c r="T83" s="12">
        <f>IF(K83&gt;=$C$6,($D$6+IF(OR((Q83*U83&gt;0),(Q83*S83&gt;0),(S83*U83&gt;0)),(K83-$C$6)/(IF(AC83&gt;0,1,3)),0)),
IF(K83=0,
IF(J83&gt;=$C$6,($D$6+IF(Q83*S83&gt;0,(J83-$C$6)/(IF(AC83&gt;0,1,3)),0))/4,0),0))</f>
        <v>0</v>
      </c>
      <c r="U83" s="12">
        <f>IF(P83&gt;=$C$7,$D$7,
IF(K83=0,
IF(I83&gt;=$C$7,$D$7/4,0),0))</f>
        <v>12</v>
      </c>
      <c r="V83" s="12">
        <f>IF(L83&gt;=$C$8,($D$8+IF(OR((Q83*U83&gt;0),(Q83*S83&gt;0),(S83*U83&gt;0)),(L83-$C$8)/(IF(AC83&gt;0,1,3)),0)),
IF(L83=0,
IF(K83&gt;=$C$8,($D$8+IF(OR((Q83*U83&gt;0),(Q83*S83&gt;0),(S83*U83&gt;0)),(K83-$C$8)/(IF(AC83&gt;0,1,3)),0))/4,0),0))</f>
        <v>20</v>
      </c>
      <c r="W83" s="12">
        <f>IF(N83&gt;=$C$9,$D$9,
IF(N83=0,
IF(M83&gt;=$C$9,$D$9/4,0),0))</f>
        <v>0</v>
      </c>
      <c r="X83" s="12">
        <f>IF(AND(Q83=$D$3,S83=$D$5,U83=$D$7,AC83=$D$15,
IF(J83&gt;0,(I83-J83),0)+
IF(K83&gt;0,(J83-K83),0)+
IF(L83&gt;0,(K83-L83),0)+
IF(M83&gt;0,(L83-M83),0)+
IF(N83&gt;0,(M83-N83),0)&gt;$C$10),$D$10,0)</f>
        <v>0</v>
      </c>
      <c r="Y83" s="12">
        <f>IF(
AND(OR((Q83*U83&gt;0),(Q83*S83&gt;0),(S83*U83&gt;0)),F83&lt;G83),$D$11,IF(
AND(OR((Q83*U83&gt;0),(Q83*S83&gt;0),(S83*U83&gt;0)),(F83=0)),$D$11/2,0))/(IF(AC83&gt;0,1,3))</f>
        <v>0</v>
      </c>
      <c r="Z83" s="12">
        <f>IF(AND(OR((Q83*U83&gt;0),(Q83*S83&gt;0),(S83*U83&gt;0)),F83&lt;((G83+H83)*0.6)),$D$12,0)/(IF(AC83&gt;0,1,3))</f>
        <v>0</v>
      </c>
      <c r="AA83" s="12">
        <f>IF(R83=0,IF(I83&lt;0,I83*$D$13)+IF(O83&lt;0,O83*$D$13)+IF(P83&lt;0,P83*$D$13),0)</f>
        <v>0</v>
      </c>
      <c r="AB83" s="12">
        <f>IFERROR((IF(AND((E83&gt;0),(E83&lt;$C$14)),$D$14,0)),0)/(IF(AC83&gt;0,1,3))</f>
        <v>0</v>
      </c>
      <c r="AC83" s="12">
        <f>IF(D83&gt;$C$15,$D$15,0)</f>
        <v>10</v>
      </c>
      <c r="AD83" s="12">
        <f>IF(AND(Q83=$D$3,S83=$D$5,U83=$D$7),$D$16+(K83-$C$16)/(IF(AC83&gt;0,1,3)),0)/2</f>
        <v>0</v>
      </c>
      <c r="AE83" s="12">
        <f>IF(AND(Q83=$D$3,S83=$D$5),$D$17+(J83-$C$17)/(IF(AC83&gt;0,1,3)),0)/3</f>
        <v>0</v>
      </c>
      <c r="AF83" s="12">
        <f>IF(AND(Q83=$D$3,S83=$D$5,U83=$D$7,V83&gt;$D$8),$D$18+(L83-$C$18)/(IF(AC83&gt;0,1,3)),0)</f>
        <v>0</v>
      </c>
      <c r="AG83" s="12">
        <f>100+100*(I83/100)</f>
        <v>105.48</v>
      </c>
      <c r="AH83" s="12">
        <f>(100+100*(J83/100))+(100+100*(J83/100))*(J83/100)</f>
        <v>125.03712399999999</v>
      </c>
      <c r="AI83" s="12">
        <f>((100+100*(K83/100))+(100+100*(K83/100))*(K83/100))+((100+100*(K83/100))+(100+100*(K83/100))*(K83/100))*(K83/100)</f>
        <v>174.8819054592</v>
      </c>
      <c r="AJ83" s="15">
        <f>SUM(Q83:AF83)</f>
        <v>42</v>
      </c>
    </row>
    <row r="84" spans="1:36" s="15" customFormat="1">
      <c r="A84" s="45" t="s">
        <v>37</v>
      </c>
      <c r="B84" s="45" t="s">
        <v>97</v>
      </c>
      <c r="C84" s="50">
        <f>SUM(Q84:AF84)/MAX($AJ$21:$AJ$102)*100</f>
        <v>9.142459103821329</v>
      </c>
      <c r="D84" s="45">
        <v>256</v>
      </c>
      <c r="E84" s="45">
        <v>0.9</v>
      </c>
      <c r="F84" s="45">
        <v>10.62</v>
      </c>
      <c r="G84" s="45">
        <v>14.08</v>
      </c>
      <c r="H84" s="45">
        <v>10.4</v>
      </c>
      <c r="I84" s="46">
        <v>9.01</v>
      </c>
      <c r="J84" s="46">
        <v>17.46</v>
      </c>
      <c r="K84" s="46">
        <v>13.71</v>
      </c>
      <c r="L84" s="46">
        <v>11.85</v>
      </c>
      <c r="M84" s="46">
        <v>11.88</v>
      </c>
      <c r="N84" s="46">
        <v>11.92</v>
      </c>
      <c r="O84" s="9">
        <f>IF(J84=0,0,(AH84-AG84)*(100/AG84))</f>
        <v>26.565008714796821</v>
      </c>
      <c r="P84" s="9">
        <f>IF(K84=0,0,(AI84-AH84)*(100/AH84))</f>
        <v>6.5653426185289847</v>
      </c>
      <c r="Q84" s="12">
        <f>IF(I84&gt;=$C$3,$D$3,0)</f>
        <v>0</v>
      </c>
      <c r="R84" s="12">
        <f>IF(J84&gt;=$C$4,$D$4,
IF(J84=0,
IF(I84&gt;=$C$4,$D$4/4,0),0))</f>
        <v>0</v>
      </c>
      <c r="S84" s="12">
        <f>IF(O84&gt;=$C$5,$D$5,
IF(J84=0,
IF(I84&gt;=$C$5,$D$5/4,0),0))</f>
        <v>12</v>
      </c>
      <c r="T84" s="12">
        <f>IF(K84&gt;=$C$6,($D$6+IF(OR((Q84*U84&gt;0),(Q84*S84&gt;0),(S84*U84&gt;0)),(K84-$C$6)/(IF(AC84&gt;0,1,3)),0)),
IF(K84=0,
IF(J84&gt;=$C$6,($D$6+IF(Q84*S84&gt;0,(J84-$C$6)/(IF(AC84&gt;0,1,3)),0))/4,0),0))</f>
        <v>0</v>
      </c>
      <c r="U84" s="12">
        <f>IF(P84&gt;=$C$7,$D$7,
IF(K84=0,
IF(I84&gt;=$C$7,$D$7/4,0),0))</f>
        <v>0</v>
      </c>
      <c r="V84" s="12">
        <f>IF(L84&gt;=$C$8,($D$8+IF(OR((Q84*U84&gt;0),(Q84*S84&gt;0),(S84*U84&gt;0)),(L84-$C$8)/(IF(AC84&gt;0,1,3)),0)),
IF(L84=0,
IF(K84&gt;=$C$8,($D$8+IF(OR((Q84*U84&gt;0),(Q84*S84&gt;0),(S84*U84&gt;0)),(K84-$C$8)/(IF(AC84&gt;0,1,3)),0))/4,0),0))</f>
        <v>0</v>
      </c>
      <c r="W84" s="12">
        <f>IF(N84&gt;=$C$9,$D$9,
IF(N84=0,
IF(M84&gt;=$C$9,$D$9/4,0),0))</f>
        <v>0</v>
      </c>
      <c r="X84" s="12">
        <f>IF(AND(Q84=$D$3,S84=$D$5,U84=$D$7,AC84=$D$15,
IF(J84&gt;0,(I84-J84),0)+
IF(K84&gt;0,(J84-K84),0)+
IF(L84&gt;0,(K84-L84),0)+
IF(M84&gt;0,(L84-M84),0)+
IF(N84&gt;0,(M84-N84),0)&gt;$C$10),$D$10,0)</f>
        <v>0</v>
      </c>
      <c r="Y84" s="12">
        <f>IF(
AND(OR((Q84*U84&gt;0),(Q84*S84&gt;0),(S84*U84&gt;0)),F84&lt;G84),$D$11,IF(
AND(OR((Q84*U84&gt;0),(Q84*S84&gt;0),(S84*U84&gt;0)),(F84=0)),$D$11/2,0))/(IF(AC84&gt;0,1,3))</f>
        <v>0</v>
      </c>
      <c r="Z84" s="12">
        <f>IF(AND(OR((Q84*U84&gt;0),(Q84*S84&gt;0),(S84*U84&gt;0)),F84&lt;((G84+H84)*0.6)),$D$12,0)/(IF(AC84&gt;0,1,3))</f>
        <v>0</v>
      </c>
      <c r="AA84" s="12">
        <f>IF(R84=0,IF(I84&lt;0,I84*$D$13)+IF(O84&lt;0,O84*$D$13)+IF(P84&lt;0,P84*$D$13),0)</f>
        <v>0</v>
      </c>
      <c r="AB84" s="12">
        <f>IFERROR((IF(AND((E84&gt;0),(E84&lt;$C$14)),$D$14,0)),0)/(IF(AC84&gt;0,1,3))</f>
        <v>20</v>
      </c>
      <c r="AC84" s="12">
        <f>IF(D84&gt;$C$15,$D$15,0)</f>
        <v>10</v>
      </c>
      <c r="AD84" s="12">
        <f>IF(AND(Q84=$D$3,S84=$D$5,U84=$D$7),$D$16+(K84-$C$16)/(IF(AC84&gt;0,1,3)),0)/2</f>
        <v>0</v>
      </c>
      <c r="AE84" s="12">
        <f>IF(AND(Q84=$D$3,S84=$D$5),$D$17+(J84-$C$17)/(IF(AC84&gt;0,1,3)),0)/3</f>
        <v>0</v>
      </c>
      <c r="AF84" s="12">
        <f>IF(AND(Q84=$D$3,S84=$D$5,U84=$D$7,V84&gt;$D$8),$D$18+(L84-$C$18)/(IF(AC84&gt;0,1,3)),0)</f>
        <v>0</v>
      </c>
      <c r="AG84" s="12">
        <f>100+100*(I84/100)</f>
        <v>109.01</v>
      </c>
      <c r="AH84" s="12">
        <f>(100+100*(J84/100))+(100+100*(J84/100))*(J84/100)</f>
        <v>137.96851600000002</v>
      </c>
      <c r="AI84" s="12">
        <f>((100+100*(K84/100))+(100+100*(K84/100))*(K84/100))+((100+100*(K84/100))+(100+100*(K84/100))*(K84/100))*(K84/100)</f>
        <v>147.0266217811</v>
      </c>
      <c r="AJ84" s="15">
        <f>SUM(Q84:AF84)</f>
        <v>42</v>
      </c>
    </row>
    <row r="85" spans="1:36" s="15" customFormat="1">
      <c r="A85" s="57" t="s">
        <v>27</v>
      </c>
      <c r="B85" s="45" t="s">
        <v>95</v>
      </c>
      <c r="C85" s="50">
        <f>SUM(Q85:AF85)/MAX($AJ$21:$AJ$102)*100</f>
        <v>8.7071039084012654</v>
      </c>
      <c r="D85" s="45">
        <v>0.8</v>
      </c>
      <c r="E85" s="45">
        <v>8.56</v>
      </c>
      <c r="F85" s="45">
        <v>63.79</v>
      </c>
      <c r="G85" s="45">
        <v>88.37</v>
      </c>
      <c r="H85" s="45">
        <v>40</v>
      </c>
      <c r="I85" s="46">
        <v>2.54</v>
      </c>
      <c r="J85" s="46">
        <v>10.66</v>
      </c>
      <c r="K85" s="46">
        <v>30.61</v>
      </c>
      <c r="L85" s="46">
        <v>33.93</v>
      </c>
      <c r="M85" s="46">
        <v>21.56</v>
      </c>
      <c r="N85" s="46">
        <v>17.12</v>
      </c>
      <c r="O85" s="9">
        <f>IF(J85=0,0,(AH85-AG85)*(100/AG85))</f>
        <v>19.423011507704302</v>
      </c>
      <c r="P85" s="9">
        <f>IF(K85=0,0,(AI85-AH85)*(100/AH85))</f>
        <v>81.948280902707921</v>
      </c>
      <c r="Q85" s="12">
        <f>IF(I85&gt;=$C$3,$D$3,0)</f>
        <v>0</v>
      </c>
      <c r="R85" s="12">
        <f>IF(J85&gt;=$C$4,$D$4,
IF(J85=0,
IF(I85&gt;=$C$4,$D$4/4,0),0))</f>
        <v>0</v>
      </c>
      <c r="S85" s="12">
        <f>IF(O85&gt;=$C$5,$D$5,
IF(J85=0,
IF(I85&gt;=$C$5,$D$5/4,0),0))</f>
        <v>0</v>
      </c>
      <c r="T85" s="12">
        <f>IF(K85&gt;=$C$6,($D$6+IF(OR((Q85*U85&gt;0),(Q85*S85&gt;0),(S85*U85&gt;0)),(K85-$C$6)/(IF(AC85&gt;0,1,3)),0)),
IF(K85=0,
IF(J85&gt;=$C$6,($D$6+IF(Q85*S85&gt;0,(J85-$C$6)/(IF(AC85&gt;0,1,3)),0))/4,0),0))</f>
        <v>8</v>
      </c>
      <c r="U85" s="12">
        <f>IF(P85&gt;=$C$7,$D$7,
IF(K85=0,
IF(I85&gt;=$C$7,$D$7/4,0),0))</f>
        <v>12</v>
      </c>
      <c r="V85" s="12">
        <f>IF(L85&gt;=$C$8,($D$8+IF(OR((Q85*U85&gt;0),(Q85*S85&gt;0),(S85*U85&gt;0)),(L85-$C$8)/(IF(AC85&gt;0,1,3)),0)),
IF(L85=0,
IF(K85&gt;=$C$8,($D$8+IF(OR((Q85*U85&gt;0),(Q85*S85&gt;0),(S85*U85&gt;0)),(K85-$C$8)/(IF(AC85&gt;0,1,3)),0))/4,0),0))</f>
        <v>20</v>
      </c>
      <c r="W85" s="12">
        <f>IF(N85&gt;=$C$9,$D$9,
IF(N85=0,
IF(M85&gt;=$C$9,$D$9/4,0),0))</f>
        <v>0</v>
      </c>
      <c r="X85" s="12">
        <f>IF(AND(Q85=$D$3,S85=$D$5,U85=$D$7,AC85=$D$15,
IF(J85&gt;0,(I85-J85),0)+
IF(K85&gt;0,(J85-K85),0)+
IF(L85&gt;0,(K85-L85),0)+
IF(M85&gt;0,(L85-M85),0)+
IF(N85&gt;0,(M85-N85),0)&gt;$C$10),$D$10,0)</f>
        <v>0</v>
      </c>
      <c r="Y85" s="12">
        <f>IF(
AND(OR((Q85*U85&gt;0),(Q85*S85&gt;0),(S85*U85&gt;0)),F85&lt;G85),$D$11,IF(
AND(OR((Q85*U85&gt;0),(Q85*S85&gt;0),(S85*U85&gt;0)),(F85=0)),$D$11/2,0))/(IF(AC85&gt;0,1,3))</f>
        <v>0</v>
      </c>
      <c r="Z85" s="12">
        <f>IF(AND(OR((Q85*U85&gt;0),(Q85*S85&gt;0),(S85*U85&gt;0)),F85&lt;((G85+H85)*0.6)),$D$12,0)/(IF(AC85&gt;0,1,3))</f>
        <v>0</v>
      </c>
      <c r="AA85" s="12">
        <f>IF(R85=0,IF(I85&lt;0,I85*$D$13)+IF(O85&lt;0,O85*$D$13)+IF(P85&lt;0,P85*$D$13),0)</f>
        <v>0</v>
      </c>
      <c r="AB85" s="12">
        <f>IFERROR((IF(AND((E85&gt;0),(E85&lt;$C$14)),$D$14,0)),0)/(IF(AC85&gt;0,1,3))</f>
        <v>0</v>
      </c>
      <c r="AC85" s="12">
        <f>IF(D85&gt;$C$15,$D$15,0)</f>
        <v>0</v>
      </c>
      <c r="AD85" s="12">
        <f>IF(AND(Q85=$D$3,S85=$D$5,U85=$D$7),$D$16+(K85-$C$16)/(IF(AC85&gt;0,1,3)),0)/2</f>
        <v>0</v>
      </c>
      <c r="AE85" s="12">
        <f>IF(AND(Q85=$D$3,S85=$D$5),$D$17+(J85-$C$17)/(IF(AC85&gt;0,1,3)),0)/3</f>
        <v>0</v>
      </c>
      <c r="AF85" s="12">
        <f>IF(AND(Q85=$D$3,S85=$D$5,U85=$D$7,V85&gt;$D$8),$D$18+(L85-$C$18)/(IF(AC85&gt;0,1,3)),0)</f>
        <v>0</v>
      </c>
      <c r="AG85" s="12">
        <f>100+100*(I85/100)</f>
        <v>102.54</v>
      </c>
      <c r="AH85" s="12">
        <f>(100+100*(J85/100))+(100+100*(J85/100))*(J85/100)</f>
        <v>122.456356</v>
      </c>
      <c r="AI85" s="12">
        <f>((100+100*(K85/100))+(100+100*(K85/100))*(K85/100))+((100+100*(K85/100))+(100+100*(K85/100))*(K85/100))*(K85/100)</f>
        <v>222.80723459810002</v>
      </c>
      <c r="AJ85" s="15">
        <f>SUM(Q85:AF85)</f>
        <v>40</v>
      </c>
    </row>
    <row r="86" spans="1:36" s="15" customFormat="1">
      <c r="A86" s="45" t="s">
        <v>32</v>
      </c>
      <c r="B86" s="45" t="s">
        <v>92</v>
      </c>
      <c r="C86" s="50">
        <f>SUM(Q86:AF86)/MAX($AJ$21:$AJ$102)*100</f>
        <v>6.541211811186451</v>
      </c>
      <c r="D86" s="45">
        <v>547</v>
      </c>
      <c r="E86" s="45">
        <v>1.51</v>
      </c>
      <c r="F86" s="45">
        <v>38.869999999999997</v>
      </c>
      <c r="G86" s="45">
        <v>43.14</v>
      </c>
      <c r="H86" s="45">
        <v>17.34</v>
      </c>
      <c r="I86" s="46">
        <v>-3.99</v>
      </c>
      <c r="J86" s="46">
        <v>-1.74</v>
      </c>
      <c r="K86" s="46">
        <v>25.15</v>
      </c>
      <c r="L86" s="46">
        <v>29.82</v>
      </c>
      <c r="M86" s="46">
        <v>0</v>
      </c>
      <c r="N86" s="46">
        <v>0</v>
      </c>
      <c r="O86" s="9">
        <f>IF(J86=0,0,(AH86-AG86)*(100/AG86))</f>
        <v>0.56272888240808849</v>
      </c>
      <c r="P86" s="9">
        <f>IF(K86=0,0,(AI86-AH86)*(100/AH86))</f>
        <v>103.02010228070191</v>
      </c>
      <c r="Q86" s="12">
        <f>IF(I86&gt;=$C$3,$D$3,0)</f>
        <v>0</v>
      </c>
      <c r="R86" s="12">
        <f>IF(J86&gt;=$C$4,$D$4,
IF(J86=0,
IF(I86&gt;=$C$4,$D$4/4,0),0))</f>
        <v>0</v>
      </c>
      <c r="S86" s="12">
        <f>IF(O86&gt;=$C$5,$D$5,
IF(J86=0,
IF(I86&gt;=$C$5,$D$5/4,0),0))</f>
        <v>0</v>
      </c>
      <c r="T86" s="12">
        <f>IF(K86&gt;=$C$6,($D$6+IF(OR((Q86*U86&gt;0),(Q86*S86&gt;0),(S86*U86&gt;0)),(K86-$C$6)/(IF(AC86&gt;0,1,3)),0)),
IF(K86=0,
IF(J86&gt;=$C$6,($D$6+IF(Q86*S86&gt;0,(J86-$C$6)/(IF(AC86&gt;0,1,3)),0))/4,0),0))</f>
        <v>8</v>
      </c>
      <c r="U86" s="12">
        <f>IF(P86&gt;=$C$7,$D$7,
IF(K86=0,
IF(I86&gt;=$C$7,$D$7/4,0),0))</f>
        <v>12</v>
      </c>
      <c r="V86" s="12">
        <f>IF(L86&gt;=$C$8,($D$8+IF(OR((Q86*U86&gt;0),(Q86*S86&gt;0),(S86*U86&gt;0)),(L86-$C$8)/(IF(AC86&gt;0,1,3)),0)),
IF(L86=0,
IF(K86&gt;=$C$8,($D$8+IF(OR((Q86*U86&gt;0),(Q86*S86&gt;0),(S86*U86&gt;0)),(K86-$C$8)/(IF(AC86&gt;0,1,3)),0))/4,0),0))</f>
        <v>20</v>
      </c>
      <c r="W86" s="12">
        <f>IF(N86&gt;=$C$9,$D$9,
IF(N86=0,
IF(M86&gt;=$C$9,$D$9/4,0),0))</f>
        <v>0</v>
      </c>
      <c r="X86" s="12">
        <f>IF(AND(Q86=$D$3,S86=$D$5,U86=$D$7,AC86=$D$15,
IF(J86&gt;0,(I86-J86),0)+
IF(K86&gt;0,(J86-K86),0)+
IF(L86&gt;0,(K86-L86),0)+
IF(M86&gt;0,(L86-M86),0)+
IF(N86&gt;0,(M86-N86),0)&gt;$C$10),$D$10,0)</f>
        <v>0</v>
      </c>
      <c r="Y86" s="12">
        <f>IF(
AND(OR((Q86*U86&gt;0),(Q86*S86&gt;0),(S86*U86&gt;0)),F86&lt;G86),$D$11,IF(
AND(OR((Q86*U86&gt;0),(Q86*S86&gt;0),(S86*U86&gt;0)),(F86=0)),$D$11/2,0))/(IF(AC86&gt;0,1,3))</f>
        <v>0</v>
      </c>
      <c r="Z86" s="12">
        <f>IF(AND(OR((Q86*U86&gt;0),(Q86*S86&gt;0),(S86*U86&gt;0)),F86&lt;((G86+H86)*0.6)),$D$12,0)/(IF(AC86&gt;0,1,3))</f>
        <v>0</v>
      </c>
      <c r="AA86" s="12">
        <f>IF(R86=0,IF(I86&lt;0,I86*$D$13)+IF(O86&lt;0,O86*$D$13)+IF(P86&lt;0,P86*$D$13),0)</f>
        <v>-19.950000000000003</v>
      </c>
      <c r="AB86" s="12">
        <f>IFERROR((IF(AND((E86&gt;0),(E86&lt;$C$14)),$D$14,0)),0)/(IF(AC86&gt;0,1,3))</f>
        <v>0</v>
      </c>
      <c r="AC86" s="12">
        <f>IF(D86&gt;$C$15,$D$15,0)</f>
        <v>10</v>
      </c>
      <c r="AD86" s="12">
        <f>IF(AND(Q86=$D$3,S86=$D$5,U86=$D$7),$D$16+(K86-$C$16)/(IF(AC86&gt;0,1,3)),0)/2</f>
        <v>0</v>
      </c>
      <c r="AE86" s="12">
        <f>IF(AND(Q86=$D$3,S86=$D$5),$D$17+(J86-$C$17)/(IF(AC86&gt;0,1,3)),0)/3</f>
        <v>0</v>
      </c>
      <c r="AF86" s="12">
        <f>IF(AND(Q86=$D$3,S86=$D$5,U86=$D$7,V86&gt;$D$8),$D$18+(L86-$C$18)/(IF(AC86&gt;0,1,3)),0)</f>
        <v>0</v>
      </c>
      <c r="AG86" s="12">
        <f>100+100*(I86/100)</f>
        <v>96.01</v>
      </c>
      <c r="AH86" s="12">
        <f>(100+100*(J86/100))+(100+100*(J86/100))*(J86/100)</f>
        <v>96.550276000000011</v>
      </c>
      <c r="AI86" s="12">
        <f>((100+100*(K86/100))+(100+100*(K86/100))*(K86/100))+((100+100*(K86/100))+(100+100*(K86/100))*(K86/100))*(K86/100)</f>
        <v>196.01646908750001</v>
      </c>
      <c r="AJ86" s="15">
        <f>SUM(Q86:AF86)</f>
        <v>30.049999999999997</v>
      </c>
    </row>
    <row r="87" spans="1:36" s="15" customFormat="1">
      <c r="A87" s="45" t="s">
        <v>0</v>
      </c>
      <c r="B87" s="45" t="s">
        <v>91</v>
      </c>
      <c r="C87" s="50">
        <f>SUM(Q87:AF87)/MAX($AJ$21:$AJ$102)*100</f>
        <v>5.0163621847366597</v>
      </c>
      <c r="D87" s="45">
        <v>92.7</v>
      </c>
      <c r="E87" s="45">
        <v>1.87</v>
      </c>
      <c r="F87" s="45">
        <v>21.09</v>
      </c>
      <c r="G87" s="45">
        <v>26.95</v>
      </c>
      <c r="H87" s="45">
        <v>18.96</v>
      </c>
      <c r="I87" s="46">
        <v>13.44</v>
      </c>
      <c r="J87" s="46">
        <v>3.74</v>
      </c>
      <c r="K87" s="46">
        <v>1.7</v>
      </c>
      <c r="L87" s="46">
        <v>16.07</v>
      </c>
      <c r="M87" s="46">
        <v>23.7</v>
      </c>
      <c r="N87" s="46">
        <v>29.4</v>
      </c>
      <c r="O87" s="9">
        <f>IF(J87=0,0,(AH87-AG87)*(100/AG87))</f>
        <v>-5.13057475317349</v>
      </c>
      <c r="P87" s="9">
        <f>IF(K87=0,0,(AI87-AH87)*(100/AH87))</f>
        <v>-2.2604418351123132</v>
      </c>
      <c r="Q87" s="12">
        <f>IF(I87&gt;=$C$3,$D$3,0)</f>
        <v>0</v>
      </c>
      <c r="R87" s="12">
        <f>IF(J87&gt;=$C$4,$D$4,
IF(J87=0,
IF(I87&gt;=$C$4,$D$4/4,0),0))</f>
        <v>0</v>
      </c>
      <c r="S87" s="12">
        <f>IF(O87&gt;=$C$5,$D$5,
IF(J87=0,
IF(I87&gt;=$C$5,$D$5/4,0),0))</f>
        <v>0</v>
      </c>
      <c r="T87" s="12">
        <f>IF(K87&gt;=$C$6,($D$6+IF(OR((Q87*U87&gt;0),(Q87*S87&gt;0),(S87*U87&gt;0)),(K87-$C$6)/(IF(AC87&gt;0,1,3)),0)),
IF(K87=0,
IF(J87&gt;=$C$6,($D$6+IF(Q87*S87&gt;0,(J87-$C$6)/(IF(AC87&gt;0,1,3)),0))/4,0),0))</f>
        <v>0</v>
      </c>
      <c r="U87" s="12">
        <f>IF(P87&gt;=$C$7,$D$7,
IF(K87=0,
IF(I87&gt;=$C$7,$D$7/4,0),0))</f>
        <v>0</v>
      </c>
      <c r="V87" s="12">
        <f>IF(L87&gt;=$C$8,($D$8+IF(OR((Q87*U87&gt;0),(Q87*S87&gt;0),(S87*U87&gt;0)),(L87-$C$8)/(IF(AC87&gt;0,1,3)),0)),
IF(L87=0,
IF(K87&gt;=$C$8,($D$8+IF(OR((Q87*U87&gt;0),(Q87*S87&gt;0),(S87*U87&gt;0)),(K87-$C$8)/(IF(AC87&gt;0,1,3)),0))/4,0),0))</f>
        <v>0</v>
      </c>
      <c r="W87" s="12">
        <f>IF(N87&gt;=$C$9,$D$9,
IF(N87=0,
IF(M87&gt;=$C$9,$D$9/4,0),0))</f>
        <v>50</v>
      </c>
      <c r="X87" s="12">
        <f>IF(AND(Q87=$D$3,S87=$D$5,U87=$D$7,AC87=$D$15,
IF(J87&gt;0,(I87-J87),0)+
IF(K87&gt;0,(J87-K87),0)+
IF(L87&gt;0,(K87-L87),0)+
IF(M87&gt;0,(L87-M87),0)+
IF(N87&gt;0,(M87-N87),0)&gt;$C$10),$D$10,0)</f>
        <v>0</v>
      </c>
      <c r="Y87" s="12">
        <f>IF(
AND(OR((Q87*U87&gt;0),(Q87*S87&gt;0),(S87*U87&gt;0)),F87&lt;G87),$D$11,IF(
AND(OR((Q87*U87&gt;0),(Q87*S87&gt;0),(S87*U87&gt;0)),(F87=0)),$D$11/2,0))/(IF(AC87&gt;0,1,3))</f>
        <v>0</v>
      </c>
      <c r="Z87" s="12">
        <f>IF(AND(OR((Q87*U87&gt;0),(Q87*S87&gt;0),(S87*U87&gt;0)),F87&lt;((G87+H87)*0.6)),$D$12,0)/(IF(AC87&gt;0,1,3))</f>
        <v>0</v>
      </c>
      <c r="AA87" s="12">
        <f>IF(R87=0,IF(I87&lt;0,I87*$D$13)+IF(O87&lt;0,O87*$D$13)+IF(P87&lt;0,P87*$D$13),0)</f>
        <v>-36.955082941429019</v>
      </c>
      <c r="AB87" s="12">
        <f>IFERROR((IF(AND((E87&gt;0),(E87&lt;$C$14)),$D$14,0)),0)/(IF(AC87&gt;0,1,3))</f>
        <v>0</v>
      </c>
      <c r="AC87" s="12">
        <f>IF(D87&gt;$C$15,$D$15,0)</f>
        <v>10</v>
      </c>
      <c r="AD87" s="12">
        <f>IF(AND(Q87=$D$3,S87=$D$5,U87=$D$7),$D$16+(K87-$C$16)/(IF(AC87&gt;0,1,3)),0)/2</f>
        <v>0</v>
      </c>
      <c r="AE87" s="12">
        <f>IF(AND(Q87=$D$3,S87=$D$5),$D$17+(J87-$C$17)/(IF(AC87&gt;0,1,3)),0)/3</f>
        <v>0</v>
      </c>
      <c r="AF87" s="12">
        <f>IF(AND(Q87=$D$3,S87=$D$5,U87=$D$7,V87&gt;$D$8),$D$18+(L87-$C$18)/(IF(AC87&gt;0,1,3)),0)</f>
        <v>0</v>
      </c>
      <c r="AG87" s="12">
        <f>100+100*(I87/100)</f>
        <v>113.44</v>
      </c>
      <c r="AH87" s="12">
        <f>(100+100*(J87/100))+(100+100*(J87/100))*(J87/100)</f>
        <v>107.61987599999999</v>
      </c>
      <c r="AI87" s="12">
        <f>((100+100*(K87/100))+(100+100*(K87/100))*(K87/100))+((100+100*(K87/100))+(100+100*(K87/100))*(K87/100))*(K87/100)</f>
        <v>105.18719129999999</v>
      </c>
      <c r="AJ87" s="15">
        <f>SUM(Q87:AF87)</f>
        <v>23.044917058570981</v>
      </c>
    </row>
    <row r="88" spans="1:36" s="15" customFormat="1">
      <c r="A88" s="45" t="s">
        <v>55</v>
      </c>
      <c r="B88" s="45" t="s">
        <v>95</v>
      </c>
      <c r="C88" s="50">
        <f>SUM(Q88:AF88)/MAX($AJ$21:$AJ$102)*100</f>
        <v>3.0358768960625748</v>
      </c>
      <c r="D88" s="45">
        <v>3.3</v>
      </c>
      <c r="E88" s="45">
        <v>5.91</v>
      </c>
      <c r="F88" s="45">
        <v>-32</v>
      </c>
      <c r="G88" s="45">
        <v>280.8</v>
      </c>
      <c r="H88" s="45">
        <v>-40.25</v>
      </c>
      <c r="I88" s="46">
        <v>-12.07</v>
      </c>
      <c r="J88" s="46">
        <v>22.55</v>
      </c>
      <c r="K88" s="46">
        <v>26.43</v>
      </c>
      <c r="L88" s="46">
        <v>28.46</v>
      </c>
      <c r="M88" s="46">
        <v>15.88</v>
      </c>
      <c r="N88" s="46">
        <v>0</v>
      </c>
      <c r="O88" s="9">
        <f>IF(J88=0,0,(AH88-AG88)*(100/AG88))</f>
        <v>70.800665301944719</v>
      </c>
      <c r="P88" s="9">
        <f>IF(K88=0,0,(AI88-AH88)*(100/AH88))</f>
        <v>34.562418037817018</v>
      </c>
      <c r="Q88" s="12">
        <f>IF(I88&gt;=$C$3,$D$3,0)</f>
        <v>0</v>
      </c>
      <c r="R88" s="12">
        <f>IF(J88&gt;=$C$4,$D$4,
IF(J88=0,
IF(I88&gt;=$C$4,$D$4/4,0),0))</f>
        <v>0</v>
      </c>
      <c r="S88" s="12">
        <f>IF(O88&gt;=$C$5,$D$5,
IF(J88=0,
IF(I88&gt;=$C$5,$D$5/4,0),0))</f>
        <v>12</v>
      </c>
      <c r="T88" s="12">
        <f>IF(K88&gt;=$C$6,($D$6+IF(OR((Q88*U88&gt;0),(Q88*S88&gt;0),(S88*U88&gt;0)),(K88-$C$6)/(IF(AC88&gt;0,1,3)),0)),
IF(K88=0,
IF(J88&gt;=$C$6,($D$6+IF(Q88*S88&gt;0,(J88-$C$6)/(IF(AC88&gt;0,1,3)),0))/4,0),0))</f>
        <v>9.1433333333333326</v>
      </c>
      <c r="U88" s="12">
        <f>IF(P88&gt;=$C$7,$D$7,
IF(K88=0,
IF(I88&gt;=$C$7,$D$7/4,0),0))</f>
        <v>12</v>
      </c>
      <c r="V88" s="12">
        <f>IF(L88&gt;=$C$8,($D$8+IF(OR((Q88*U88&gt;0),(Q88*S88&gt;0),(S88*U88&gt;0)),(L88-$C$8)/(IF(AC88&gt;0,1,3)),0)),
IF(L88=0,
IF(K88&gt;=$C$8,($D$8+IF(OR((Q88*U88&gt;0),(Q88*S88&gt;0),(S88*U88&gt;0)),(K88-$C$8)/(IF(AC88&gt;0,1,3)),0))/4,0),0))</f>
        <v>21.82</v>
      </c>
      <c r="W88" s="12">
        <f>IF(N88&gt;=$C$9,$D$9,
IF(N88=0,
IF(M88&gt;=$C$9,$D$9/4,0),0))</f>
        <v>0</v>
      </c>
      <c r="X88" s="12">
        <f>IF(AND(Q88=$D$3,S88=$D$5,U88=$D$7,AC88=$D$15,
IF(J88&gt;0,(I88-J88),0)+
IF(K88&gt;0,(J88-K88),0)+
IF(L88&gt;0,(K88-L88),0)+
IF(M88&gt;0,(L88-M88),0)+
IF(N88&gt;0,(M88-N88),0)&gt;$C$10),$D$10,0)</f>
        <v>0</v>
      </c>
      <c r="Y88" s="12">
        <f>IF(
AND(OR((Q88*U88&gt;0),(Q88*S88&gt;0),(S88*U88&gt;0)),F88&lt;G88),$D$11,IF(
AND(OR((Q88*U88&gt;0),(Q88*S88&gt;0),(S88*U88&gt;0)),(F88=0)),$D$11/2,0))/(IF(AC88&gt;0,1,3))</f>
        <v>2.6666666666666665</v>
      </c>
      <c r="Z88" s="12">
        <f>IF(AND(OR((Q88*U88&gt;0),(Q88*S88&gt;0),(S88*U88&gt;0)),F88&lt;((G88+H88)*0.6)),$D$12,0)/(IF(AC88&gt;0,1,3))</f>
        <v>16.666666666666668</v>
      </c>
      <c r="AA88" s="12">
        <f>IF(R88=0,IF(I88&lt;0,I88*$D$13)+IF(O88&lt;0,O88*$D$13)+IF(P88&lt;0,P88*$D$13),0)</f>
        <v>-60.35</v>
      </c>
      <c r="AB88" s="12">
        <f>IFERROR((IF(AND((E88&gt;0),(E88&lt;$C$14)),$D$14,0)),0)/(IF(AC88&gt;0,1,3))</f>
        <v>0</v>
      </c>
      <c r="AC88" s="12">
        <f>IF(D88&gt;$C$15,$D$15,0)</f>
        <v>0</v>
      </c>
      <c r="AD88" s="12">
        <f>IF(AND(Q88=$D$3,S88=$D$5,U88=$D$7),$D$16+(K88-$C$16)/(IF(AC88&gt;0,1,3)),0)/2</f>
        <v>0</v>
      </c>
      <c r="AE88" s="12">
        <f>IF(AND(Q88=$D$3,S88=$D$5),$D$17+(J88-$C$17)/(IF(AC88&gt;0,1,3)),0)/3</f>
        <v>0</v>
      </c>
      <c r="AF88" s="12">
        <f>IF(AND(Q88=$D$3,S88=$D$5,U88=$D$7,V88&gt;$D$8),$D$18+(L88-$C$18)/(IF(AC88&gt;0,1,3)),0)</f>
        <v>0</v>
      </c>
      <c r="AG88" s="12">
        <f>100+100*(I88/100)</f>
        <v>87.93</v>
      </c>
      <c r="AH88" s="12">
        <f>(100+100*(J88/100))+(100+100*(J88/100))*(J88/100)</f>
        <v>150.185025</v>
      </c>
      <c r="AI88" s="12">
        <f>((100+100*(K88/100))+(100+100*(K88/100))*(K88/100))+((100+100*(K88/100))+(100+100*(K88/100))*(K88/100))*(K88/100)</f>
        <v>202.09260117069999</v>
      </c>
      <c r="AJ88" s="15">
        <f>SUM(Q88:AF88)</f>
        <v>13.946666666666665</v>
      </c>
    </row>
    <row r="89" spans="1:36" s="15" customFormat="1">
      <c r="A89" s="45" t="s">
        <v>75</v>
      </c>
      <c r="B89" s="45" t="s">
        <v>93</v>
      </c>
      <c r="C89" s="50">
        <f>SUM(Q89:AF89)/MAX($AJ$21:$AJ$102)*100</f>
        <v>2.1767759771003163</v>
      </c>
      <c r="D89" s="45">
        <v>9.5</v>
      </c>
      <c r="E89" s="45">
        <v>-28</v>
      </c>
      <c r="F89" s="45">
        <v>20.55</v>
      </c>
      <c r="G89" s="45">
        <v>22.51</v>
      </c>
      <c r="H89" s="45">
        <v>11.66</v>
      </c>
      <c r="I89" s="46">
        <v>21.23</v>
      </c>
      <c r="J89" s="46">
        <v>18.59</v>
      </c>
      <c r="K89" s="46">
        <v>15.83</v>
      </c>
      <c r="L89" s="46">
        <v>17.96</v>
      </c>
      <c r="M89" s="46">
        <v>18.38</v>
      </c>
      <c r="N89" s="46">
        <v>13.98</v>
      </c>
      <c r="O89" s="9">
        <f>IF(J89=0,0,(AH89-AG89)*(100/AG89))</f>
        <v>16.007490720118788</v>
      </c>
      <c r="P89" s="9">
        <f>IF(K89=0,0,(AI89-AH89)*(100/AH89))</f>
        <v>10.501209309948422</v>
      </c>
      <c r="Q89" s="12">
        <f>IF(I89&gt;=$C$3,$D$3,0)</f>
        <v>0</v>
      </c>
      <c r="R89" s="12">
        <f>IF(J89&gt;=$C$4,$D$4,
IF(J89=0,
IF(I89&gt;=$C$4,$D$4/4,0),0))</f>
        <v>0</v>
      </c>
      <c r="S89" s="12">
        <f>IF(O89&gt;=$C$5,$D$5,
IF(J89=0,
IF(I89&gt;=$C$5,$D$5/4,0),0))</f>
        <v>0</v>
      </c>
      <c r="T89" s="12">
        <f>IF(K89&gt;=$C$6,($D$6+IF(OR((Q89*U89&gt;0),(Q89*S89&gt;0),(S89*U89&gt;0)),(K89-$C$6)/(IF(AC89&gt;0,1,3)),0)),
IF(K89=0,
IF(J89&gt;=$C$6,($D$6+IF(Q89*S89&gt;0,(J89-$C$6)/(IF(AC89&gt;0,1,3)),0))/4,0),0))</f>
        <v>0</v>
      </c>
      <c r="U89" s="12">
        <f>IF(P89&gt;=$C$7,$D$7,
IF(K89=0,
IF(I89&gt;=$C$7,$D$7/4,0),0))</f>
        <v>0</v>
      </c>
      <c r="V89" s="12">
        <f>IF(L89&gt;=$C$8,($D$8+IF(OR((Q89*U89&gt;0),(Q89*S89&gt;0),(S89*U89&gt;0)),(L89-$C$8)/(IF(AC89&gt;0,1,3)),0)),
IF(L89=0,
IF(K89&gt;=$C$8,($D$8+IF(OR((Q89*U89&gt;0),(Q89*S89&gt;0),(S89*U89&gt;0)),(K89-$C$8)/(IF(AC89&gt;0,1,3)),0))/4,0),0))</f>
        <v>0</v>
      </c>
      <c r="W89" s="12">
        <f>IF(N89&gt;=$C$9,$D$9,
IF(N89=0,
IF(M89&gt;=$C$9,$D$9/4,0),0))</f>
        <v>0</v>
      </c>
      <c r="X89" s="12">
        <f>IF(AND(Q89=$D$3,S89=$D$5,U89=$D$7,AC89=$D$15,
IF(J89&gt;0,(I89-J89),0)+
IF(K89&gt;0,(J89-K89),0)+
IF(L89&gt;0,(K89-L89),0)+
IF(M89&gt;0,(L89-M89),0)+
IF(N89&gt;0,(M89-N89),0)&gt;$C$10),$D$10,0)</f>
        <v>0</v>
      </c>
      <c r="Y89" s="12">
        <f>IF(
AND(OR((Q89*U89&gt;0),(Q89*S89&gt;0),(S89*U89&gt;0)),F89&lt;G89),$D$11,IF(
AND(OR((Q89*U89&gt;0),(Q89*S89&gt;0),(S89*U89&gt;0)),(F89=0)),$D$11/2,0))/(IF(AC89&gt;0,1,3))</f>
        <v>0</v>
      </c>
      <c r="Z89" s="12">
        <f>IF(AND(OR((Q89*U89&gt;0),(Q89*S89&gt;0),(S89*U89&gt;0)),F89&lt;((G89+H89)*0.6)),$D$12,0)/(IF(AC89&gt;0,1,3))</f>
        <v>0</v>
      </c>
      <c r="AA89" s="12">
        <f>IF(R89=0,IF(I89&lt;0,I89*$D$13)+IF(O89&lt;0,O89*$D$13)+IF(P89&lt;0,P89*$D$13),0)</f>
        <v>0</v>
      </c>
      <c r="AB89" s="12">
        <f>IFERROR((IF(AND((E89&gt;0),(E89&lt;$C$14)),$D$14,0)),0)/(IF(AC89&gt;0,1,3))</f>
        <v>0</v>
      </c>
      <c r="AC89" s="12">
        <f>IF(D89&gt;$C$15,$D$15,0)</f>
        <v>10</v>
      </c>
      <c r="AD89" s="12">
        <f>IF(AND(Q89=$D$3,S89=$D$5,U89=$D$7),$D$16+(K89-$C$16)/(IF(AC89&gt;0,1,3)),0)/2</f>
        <v>0</v>
      </c>
      <c r="AE89" s="12">
        <f>IF(AND(Q89=$D$3,S89=$D$5),$D$17+(J89-$C$17)/(IF(AC89&gt;0,1,3)),0)/3</f>
        <v>0</v>
      </c>
      <c r="AF89" s="12">
        <f>IF(AND(Q89=$D$3,S89=$D$5,U89=$D$7,V89&gt;$D$8),$D$18+(L89-$C$18)/(IF(AC89&gt;0,1,3)),0)</f>
        <v>0</v>
      </c>
      <c r="AG89" s="12">
        <f>100+100*(I89/100)</f>
        <v>121.23</v>
      </c>
      <c r="AH89" s="12">
        <f>(100+100*(J89/100))+(100+100*(J89/100))*(J89/100)</f>
        <v>140.63588100000001</v>
      </c>
      <c r="AI89" s="12">
        <f>((100+100*(K89/100))+(100+100*(K89/100))*(K89/100))+((100+100*(K89/100))+(100+100*(K89/100))*(K89/100))*(K89/100)</f>
        <v>155.4043492287</v>
      </c>
      <c r="AJ89" s="15">
        <f>SUM(Q89:AF89)</f>
        <v>10</v>
      </c>
    </row>
    <row r="90" spans="1:36" s="15" customFormat="1">
      <c r="A90" s="45" t="s">
        <v>61</v>
      </c>
      <c r="B90" s="45" t="s">
        <v>91</v>
      </c>
      <c r="C90" s="50">
        <f>SUM(Q90:AF90)/MAX($AJ$21:$AJ$102)*100</f>
        <v>0.55507787416058063</v>
      </c>
      <c r="D90" s="45">
        <v>58.6</v>
      </c>
      <c r="E90" s="45">
        <v>3.06</v>
      </c>
      <c r="F90" s="45">
        <v>16.59</v>
      </c>
      <c r="G90" s="45">
        <v>23.21</v>
      </c>
      <c r="H90" s="45">
        <v>15.09</v>
      </c>
      <c r="I90" s="46">
        <v>-1.49</v>
      </c>
      <c r="J90" s="46">
        <v>3.19</v>
      </c>
      <c r="K90" s="46">
        <v>5.1100000000000003</v>
      </c>
      <c r="L90" s="46">
        <v>14.71</v>
      </c>
      <c r="M90" s="46">
        <v>17</v>
      </c>
      <c r="N90" s="46">
        <v>15.8</v>
      </c>
      <c r="O90" s="9">
        <f>IF(J90=0,0,(AH90-AG90)*(100/AG90))</f>
        <v>8.092336818597083</v>
      </c>
      <c r="P90" s="9">
        <f>IF(K90=0,0,(AI90-AH90)*(100/AH90))</f>
        <v>9.0578378799539347</v>
      </c>
      <c r="Q90" s="12">
        <f>IF(I90&gt;=$C$3,$D$3,0)</f>
        <v>0</v>
      </c>
      <c r="R90" s="12">
        <f>IF(J90&gt;=$C$4,$D$4,
IF(J90=0,
IF(I90&gt;=$C$4,$D$4/4,0),0))</f>
        <v>0</v>
      </c>
      <c r="S90" s="12">
        <f>IF(O90&gt;=$C$5,$D$5,
IF(J90=0,
IF(I90&gt;=$C$5,$D$5/4,0),0))</f>
        <v>0</v>
      </c>
      <c r="T90" s="12">
        <f>IF(K90&gt;=$C$6,($D$6+IF(OR((Q90*U90&gt;0),(Q90*S90&gt;0),(S90*U90&gt;0)),(K90-$C$6)/(IF(AC90&gt;0,1,3)),0)),
IF(K90=0,
IF(J90&gt;=$C$6,($D$6+IF(Q90*S90&gt;0,(J90-$C$6)/(IF(AC90&gt;0,1,3)),0))/4,0),0))</f>
        <v>0</v>
      </c>
      <c r="U90" s="12">
        <f>IF(P90&gt;=$C$7,$D$7,
IF(K90=0,
IF(I90&gt;=$C$7,$D$7/4,0),0))</f>
        <v>0</v>
      </c>
      <c r="V90" s="12">
        <f>IF(L90&gt;=$C$8,($D$8+IF(OR((Q90*U90&gt;0),(Q90*S90&gt;0),(S90*U90&gt;0)),(L90-$C$8)/(IF(AC90&gt;0,1,3)),0)),
IF(L90=0,
IF(K90&gt;=$C$8,($D$8+IF(OR((Q90*U90&gt;0),(Q90*S90&gt;0),(S90*U90&gt;0)),(K90-$C$8)/(IF(AC90&gt;0,1,3)),0))/4,0),0))</f>
        <v>0</v>
      </c>
      <c r="W90" s="12">
        <f>IF(N90&gt;=$C$9,$D$9,
IF(N90=0,
IF(M90&gt;=$C$9,$D$9/4,0),0))</f>
        <v>0</v>
      </c>
      <c r="X90" s="12">
        <f>IF(AND(Q90=$D$3,S90=$D$5,U90=$D$7,AC90=$D$15,
IF(J90&gt;0,(I90-J90),0)+
IF(K90&gt;0,(J90-K90),0)+
IF(L90&gt;0,(K90-L90),0)+
IF(M90&gt;0,(L90-M90),0)+
IF(N90&gt;0,(M90-N90),0)&gt;$C$10),$D$10,0)</f>
        <v>0</v>
      </c>
      <c r="Y90" s="12">
        <f>IF(
AND(OR((Q90*U90&gt;0),(Q90*S90&gt;0),(S90*U90&gt;0)),F90&lt;G90),$D$11,IF(
AND(OR((Q90*U90&gt;0),(Q90*S90&gt;0),(S90*U90&gt;0)),(F90=0)),$D$11/2,0))/(IF(AC90&gt;0,1,3))</f>
        <v>0</v>
      </c>
      <c r="Z90" s="12">
        <f>IF(AND(OR((Q90*U90&gt;0),(Q90*S90&gt;0),(S90*U90&gt;0)),F90&lt;((G90+H90)*0.6)),$D$12,0)/(IF(AC90&gt;0,1,3))</f>
        <v>0</v>
      </c>
      <c r="AA90" s="12">
        <f>IF(R90=0,IF(I90&lt;0,I90*$D$13)+IF(O90&lt;0,O90*$D$13)+IF(P90&lt;0,P90*$D$13),0)</f>
        <v>-7.45</v>
      </c>
      <c r="AB90" s="12">
        <f>IFERROR((IF(AND((E90&gt;0),(E90&lt;$C$14)),$D$14,0)),0)/(IF(AC90&gt;0,1,3))</f>
        <v>0</v>
      </c>
      <c r="AC90" s="12">
        <f>IF(D90&gt;$C$15,$D$15,0)</f>
        <v>10</v>
      </c>
      <c r="AD90" s="12">
        <f>IF(AND(Q90=$D$3,S90=$D$5,U90=$D$7),$D$16+(K90-$C$16)/(IF(AC90&gt;0,1,3)),0)/2</f>
        <v>0</v>
      </c>
      <c r="AE90" s="12">
        <f>IF(AND(Q90=$D$3,S90=$D$5),$D$17+(J90-$C$17)/(IF(AC90&gt;0,1,3)),0)/3</f>
        <v>0</v>
      </c>
      <c r="AF90" s="12">
        <f>IF(AND(Q90=$D$3,S90=$D$5,U90=$D$7,V90&gt;$D$8),$D$18+(L90-$C$18)/(IF(AC90&gt;0,1,3)),0)</f>
        <v>0</v>
      </c>
      <c r="AG90" s="12">
        <f>100+100*(I90/100)</f>
        <v>98.51</v>
      </c>
      <c r="AH90" s="12">
        <f>(100+100*(J90/100))+(100+100*(J90/100))*(J90/100)</f>
        <v>106.48176099999999</v>
      </c>
      <c r="AI90" s="12">
        <f>((100+100*(K90/100))+(100+100*(K90/100))*(K90/100))+((100+100*(K90/100))+(100+100*(K90/100))*(K90/100))*(K90/100)</f>
        <v>116.12670628310001</v>
      </c>
      <c r="AJ90" s="15">
        <f>SUM(Q90:AF90)</f>
        <v>2.5499999999999998</v>
      </c>
    </row>
    <row r="91" spans="1:36" s="15" customFormat="1">
      <c r="A91" s="45" t="s">
        <v>57</v>
      </c>
      <c r="B91" s="45" t="s">
        <v>86</v>
      </c>
      <c r="C91" s="50">
        <f>SUM(Q91:AF91)/MAX($AJ$21:$AJ$102)*100</f>
        <v>-0.76187159198511079</v>
      </c>
      <c r="D91" s="45">
        <v>11.6</v>
      </c>
      <c r="E91" s="45">
        <v>0.06</v>
      </c>
      <c r="F91" s="45">
        <v>10.99</v>
      </c>
      <c r="G91" s="45">
        <v>19.2</v>
      </c>
      <c r="H91" s="45">
        <v>10.85</v>
      </c>
      <c r="I91" s="46">
        <v>-27.37</v>
      </c>
      <c r="J91" s="46">
        <v>7.59</v>
      </c>
      <c r="K91" s="46">
        <v>13.54</v>
      </c>
      <c r="L91" s="46">
        <v>24.35</v>
      </c>
      <c r="M91" s="46">
        <v>12.67</v>
      </c>
      <c r="N91" s="46">
        <v>17.48</v>
      </c>
      <c r="O91" s="9">
        <f>IF(J91=0,0,(AH91-AG91)*(100/AG91))</f>
        <v>59.377779154619319</v>
      </c>
      <c r="P91" s="9">
        <f>IF(K91=0,0,(AI91-AH91)*(100/AH91))</f>
        <v>26.445347598110175</v>
      </c>
      <c r="Q91" s="12">
        <f>IF(I91&gt;=$C$3,$D$3,0)</f>
        <v>0</v>
      </c>
      <c r="R91" s="12">
        <f>IF(J91&gt;=$C$4,$D$4,
IF(J91=0,
IF(I91&gt;=$C$4,$D$4/4,0),0))</f>
        <v>0</v>
      </c>
      <c r="S91" s="12">
        <f>IF(O91&gt;=$C$5,$D$5,
IF(J91=0,
IF(I91&gt;=$C$5,$D$5/4,0),0))</f>
        <v>12</v>
      </c>
      <c r="T91" s="12">
        <f>IF(K91&gt;=$C$6,($D$6+IF(OR((Q91*U91&gt;0),(Q91*S91&gt;0),(S91*U91&gt;0)),(K91-$C$6)/(IF(AC91&gt;0,1,3)),0)),
IF(K91=0,
IF(J91&gt;=$C$6,($D$6+IF(Q91*S91&gt;0,(J91-$C$6)/(IF(AC91&gt;0,1,3)),0))/4,0),0))</f>
        <v>0</v>
      </c>
      <c r="U91" s="12">
        <f>IF(P91&gt;=$C$7,$D$7,
IF(K91=0,
IF(I91&gt;=$C$7,$D$7/4,0),0))</f>
        <v>12</v>
      </c>
      <c r="V91" s="12">
        <f>IF(L91&gt;=$C$8,($D$8+IF(OR((Q91*U91&gt;0),(Q91*S91&gt;0),(S91*U91&gt;0)),(L91-$C$8)/(IF(AC91&gt;0,1,3)),0)),
IF(L91=0,
IF(K91&gt;=$C$8,($D$8+IF(OR((Q91*U91&gt;0),(Q91*S91&gt;0),(S91*U91&gt;0)),(K91-$C$8)/(IF(AC91&gt;0,1,3)),0))/4,0),0))</f>
        <v>21.35</v>
      </c>
      <c r="W91" s="12">
        <f>IF(N91&gt;=$C$9,$D$9,
IF(N91=0,
IF(M91&gt;=$C$9,$D$9/4,0),0))</f>
        <v>0</v>
      </c>
      <c r="X91" s="12">
        <f>IF(AND(Q91=$D$3,S91=$D$5,U91=$D$7,AC91=$D$15,
IF(J91&gt;0,(I91-J91),0)+
IF(K91&gt;0,(J91-K91),0)+
IF(L91&gt;0,(K91-L91),0)+
IF(M91&gt;0,(L91-M91),0)+
IF(N91&gt;0,(M91-N91),0)&gt;$C$10),$D$10,0)</f>
        <v>0</v>
      </c>
      <c r="Y91" s="12">
        <f>IF(
AND(OR((Q91*U91&gt;0),(Q91*S91&gt;0),(S91*U91&gt;0)),F91&lt;G91),$D$11,IF(
AND(OR((Q91*U91&gt;0),(Q91*S91&gt;0),(S91*U91&gt;0)),(F91=0)),$D$11/2,0))/(IF(AC91&gt;0,1,3))</f>
        <v>8</v>
      </c>
      <c r="Z91" s="12">
        <f>IF(AND(OR((Q91*U91&gt;0),(Q91*S91&gt;0),(S91*U91&gt;0)),F91&lt;((G91+H91)*0.6)),$D$12,0)/(IF(AC91&gt;0,1,3))</f>
        <v>50</v>
      </c>
      <c r="AA91" s="12">
        <f>IF(R91=0,IF(I91&lt;0,I91*$D$13)+IF(O91&lt;0,O91*$D$13)+IF(P91&lt;0,P91*$D$13),0)</f>
        <v>-136.85</v>
      </c>
      <c r="AB91" s="12">
        <f>IFERROR((IF(AND((E91&gt;0),(E91&lt;$C$14)),$D$14,0)),0)/(IF(AC91&gt;0,1,3))</f>
        <v>20</v>
      </c>
      <c r="AC91" s="12">
        <f>IF(D91&gt;$C$15,$D$15,0)</f>
        <v>10</v>
      </c>
      <c r="AD91" s="12">
        <f>IF(AND(Q91=$D$3,S91=$D$5,U91=$D$7),$D$16+(K91-$C$16)/(IF(AC91&gt;0,1,3)),0)/2</f>
        <v>0</v>
      </c>
      <c r="AE91" s="12">
        <f>IF(AND(Q91=$D$3,S91=$D$5),$D$17+(J91-$C$17)/(IF(AC91&gt;0,1,3)),0)/3</f>
        <v>0</v>
      </c>
      <c r="AF91" s="12">
        <f>IF(AND(Q91=$D$3,S91=$D$5,U91=$D$7,V91&gt;$D$8),$D$18+(L91-$C$18)/(IF(AC91&gt;0,1,3)),0)</f>
        <v>0</v>
      </c>
      <c r="AG91" s="12">
        <f>100+100*(I91/100)</f>
        <v>72.63</v>
      </c>
      <c r="AH91" s="12">
        <f>(100+100*(J91/100))+(100+100*(J91/100))*(J91/100)</f>
        <v>115.75608100000001</v>
      </c>
      <c r="AI91" s="12">
        <f>((100+100*(K91/100))+(100+100*(K91/100))*(K91/100))+((100+100*(K91/100))+(100+100*(K91/100))*(K91/100))*(K91/100)</f>
        <v>146.36817898639998</v>
      </c>
      <c r="AJ91" s="15">
        <f>SUM(Q91:AF91)</f>
        <v>-3.5</v>
      </c>
    </row>
    <row r="92" spans="1:36" s="15" customFormat="1">
      <c r="A92" s="57" t="s">
        <v>39</v>
      </c>
      <c r="B92" s="45" t="s">
        <v>93</v>
      </c>
      <c r="C92" s="50">
        <f>SUM(Q92:AF92)/MAX($AJ$21:$AJ$102)*100</f>
        <v>-1.8785667136806732</v>
      </c>
      <c r="D92" s="45">
        <v>70</v>
      </c>
      <c r="E92" s="45">
        <v>1.1299999999999999</v>
      </c>
      <c r="F92" s="45">
        <v>17.36</v>
      </c>
      <c r="G92" s="45">
        <v>19.73</v>
      </c>
      <c r="H92" s="45">
        <v>13.61</v>
      </c>
      <c r="I92" s="46">
        <v>6.21</v>
      </c>
      <c r="J92" s="46">
        <v>9.17</v>
      </c>
      <c r="K92" s="46">
        <v>4.6900000000000004</v>
      </c>
      <c r="L92" s="46">
        <v>15.8</v>
      </c>
      <c r="M92" s="46">
        <v>16.64</v>
      </c>
      <c r="N92" s="46">
        <v>17.41</v>
      </c>
      <c r="O92" s="9">
        <f>IF(J92=0,0,(AH92-AG92)*(100/AG92))</f>
        <v>12.212493173900775</v>
      </c>
      <c r="P92" s="9">
        <f>IF(K92=0,0,(AI92-AH92)*(100/AH92))</f>
        <v>-3.726008310862666</v>
      </c>
      <c r="Q92" s="12">
        <f>IF(I92&gt;=$C$3,$D$3,0)</f>
        <v>0</v>
      </c>
      <c r="R92" s="12">
        <f>IF(J92&gt;=$C$4,$D$4,
IF(J92=0,
IF(I92&gt;=$C$4,$D$4/4,0),0))</f>
        <v>0</v>
      </c>
      <c r="S92" s="12">
        <f>IF(O92&gt;=$C$5,$D$5,
IF(J92=0,
IF(I92&gt;=$C$5,$D$5/4,0),0))</f>
        <v>0</v>
      </c>
      <c r="T92" s="12">
        <f>IF(K92&gt;=$C$6,($D$6+IF(OR((Q92*U92&gt;0),(Q92*S92&gt;0),(S92*U92&gt;0)),(K92-$C$6)/(IF(AC92&gt;0,1,3)),0)),
IF(K92=0,
IF(J92&gt;=$C$6,($D$6+IF(Q92*S92&gt;0,(J92-$C$6)/(IF(AC92&gt;0,1,3)),0))/4,0),0))</f>
        <v>0</v>
      </c>
      <c r="U92" s="12">
        <f>IF(P92&gt;=$C$7,$D$7,
IF(K92=0,
IF(I92&gt;=$C$7,$D$7/4,0),0))</f>
        <v>0</v>
      </c>
      <c r="V92" s="12">
        <f>IF(L92&gt;=$C$8,($D$8+IF(OR((Q92*U92&gt;0),(Q92*S92&gt;0),(S92*U92&gt;0)),(L92-$C$8)/(IF(AC92&gt;0,1,3)),0)),
IF(L92=0,
IF(K92&gt;=$C$8,($D$8+IF(OR((Q92*U92&gt;0),(Q92*S92&gt;0),(S92*U92&gt;0)),(K92-$C$8)/(IF(AC92&gt;0,1,3)),0))/4,0),0))</f>
        <v>0</v>
      </c>
      <c r="W92" s="12">
        <f>IF(N92&gt;=$C$9,$D$9,
IF(N92=0,
IF(M92&gt;=$C$9,$D$9/4,0),0))</f>
        <v>0</v>
      </c>
      <c r="X92" s="12">
        <f>IF(AND(Q92=$D$3,S92=$D$5,U92=$D$7,AC92=$D$15,
IF(J92&gt;0,(I92-J92),0)+
IF(K92&gt;0,(J92-K92),0)+
IF(L92&gt;0,(K92-L92),0)+
IF(M92&gt;0,(L92-M92),0)+
IF(N92&gt;0,(M92-N92),0)&gt;$C$10),$D$10,0)</f>
        <v>0</v>
      </c>
      <c r="Y92" s="12">
        <f>IF(
AND(OR((Q92*U92&gt;0),(Q92*S92&gt;0),(S92*U92&gt;0)),F92&lt;G92),$D$11,IF(
AND(OR((Q92*U92&gt;0),(Q92*S92&gt;0),(S92*U92&gt;0)),(F92=0)),$D$11/2,0))/(IF(AC92&gt;0,1,3))</f>
        <v>0</v>
      </c>
      <c r="Z92" s="12">
        <f>IF(AND(OR((Q92*U92&gt;0),(Q92*S92&gt;0),(S92*U92&gt;0)),F92&lt;((G92+H92)*0.6)),$D$12,0)/(IF(AC92&gt;0,1,3))</f>
        <v>0</v>
      </c>
      <c r="AA92" s="12">
        <f>IF(R92=0,IF(I92&lt;0,I92*$D$13)+IF(O92&lt;0,O92*$D$13)+IF(P92&lt;0,P92*$D$13),0)</f>
        <v>-18.63004155431333</v>
      </c>
      <c r="AB92" s="12">
        <f>IFERROR((IF(AND((E92&gt;0),(E92&lt;$C$14)),$D$14,0)),0)/(IF(AC92&gt;0,1,3))</f>
        <v>0</v>
      </c>
      <c r="AC92" s="12">
        <f>IF(D92&gt;$C$15,$D$15,0)</f>
        <v>10</v>
      </c>
      <c r="AD92" s="12">
        <f>IF(AND(Q92=$D$3,S92=$D$5,U92=$D$7),$D$16+(K92-$C$16)/(IF(AC92&gt;0,1,3)),0)/2</f>
        <v>0</v>
      </c>
      <c r="AE92" s="12">
        <f>IF(AND(Q92=$D$3,S92=$D$5),$D$17+(J92-$C$17)/(IF(AC92&gt;0,1,3)),0)/3</f>
        <v>0</v>
      </c>
      <c r="AF92" s="12">
        <f>IF(AND(Q92=$D$3,S92=$D$5,U92=$D$7,V92&gt;$D$8),$D$18+(L92-$C$18)/(IF(AC92&gt;0,1,3)),0)</f>
        <v>0</v>
      </c>
      <c r="AG92" s="12">
        <f>100+100*(I92/100)</f>
        <v>106.21</v>
      </c>
      <c r="AH92" s="12">
        <f>(100+100*(J92/100))+(100+100*(J92/100))*(J92/100)</f>
        <v>119.18088900000001</v>
      </c>
      <c r="AI92" s="12">
        <f>((100+100*(K92/100))+(100+100*(K92/100))*(K92/100))+((100+100*(K92/100))+(100+100*(K92/100))*(K92/100))*(K92/100)</f>
        <v>114.7401991709</v>
      </c>
      <c r="AJ92" s="15">
        <f>SUM(Q92:AF92)</f>
        <v>-8.6300415543133298</v>
      </c>
    </row>
    <row r="93" spans="1:36" s="15" customFormat="1">
      <c r="A93" s="45" t="s">
        <v>5</v>
      </c>
      <c r="B93" s="45" t="s">
        <v>103</v>
      </c>
      <c r="C93" s="50">
        <f>SUM(Q93:AF93)/MAX($AJ$21:$AJ$102)*100</f>
        <v>-2.1814318392458896</v>
      </c>
      <c r="D93" s="45">
        <v>7.2</v>
      </c>
      <c r="E93" s="45">
        <v>0.22</v>
      </c>
      <c r="F93" s="45">
        <v>10.72</v>
      </c>
      <c r="G93" s="45">
        <v>19.899999999999999</v>
      </c>
      <c r="H93" s="45">
        <v>10.72</v>
      </c>
      <c r="I93" s="46">
        <v>-8.41</v>
      </c>
      <c r="J93" s="46">
        <v>-7.21</v>
      </c>
      <c r="K93" s="46">
        <v>3.89</v>
      </c>
      <c r="L93" s="46">
        <v>30.9</v>
      </c>
      <c r="M93" s="46">
        <v>26.77</v>
      </c>
      <c r="N93" s="46">
        <v>15.1</v>
      </c>
      <c r="O93" s="9">
        <f>IF(J93=0,0,(AH93-AG93)*(100/AG93))</f>
        <v>-5.9942777595807311</v>
      </c>
      <c r="P93" s="9">
        <f>IF(K93=0,0,(AI93-AH93)*(100/AH93))</f>
        <v>30.232353607830678</v>
      </c>
      <c r="Q93" s="12">
        <f>IF(I93&gt;=$C$3,$D$3,0)</f>
        <v>0</v>
      </c>
      <c r="R93" s="12">
        <f>IF(J93&gt;=$C$4,$D$4,
IF(J93=0,
IF(I93&gt;=$C$4,$D$4/4,0),0))</f>
        <v>0</v>
      </c>
      <c r="S93" s="12">
        <f>IF(O93&gt;=$C$5,$D$5,
IF(J93=0,
IF(I93&gt;=$C$5,$D$5/4,0),0))</f>
        <v>0</v>
      </c>
      <c r="T93" s="12">
        <f>IF(K93&gt;=$C$6,($D$6+IF(OR((Q93*U93&gt;0),(Q93*S93&gt;0),(S93*U93&gt;0)),(K93-$C$6)/(IF(AC93&gt;0,1,3)),0)),
IF(K93=0,
IF(J93&gt;=$C$6,($D$6+IF(Q93*S93&gt;0,(J93-$C$6)/(IF(AC93&gt;0,1,3)),0))/4,0),0))</f>
        <v>0</v>
      </c>
      <c r="U93" s="12">
        <f>IF(P93&gt;=$C$7,$D$7,
IF(K93=0,
IF(I93&gt;=$C$7,$D$7/4,0),0))</f>
        <v>12</v>
      </c>
      <c r="V93" s="12">
        <f>IF(L93&gt;=$C$8,($D$8+IF(OR((Q93*U93&gt;0),(Q93*S93&gt;0),(S93*U93&gt;0)),(L93-$C$8)/(IF(AC93&gt;0,1,3)),0)),
IF(L93=0,
IF(K93&gt;=$C$8,($D$8+IF(OR((Q93*U93&gt;0),(Q93*S93&gt;0),(S93*U93&gt;0)),(K93-$C$8)/(IF(AC93&gt;0,1,3)),0))/4,0),0))</f>
        <v>20</v>
      </c>
      <c r="W93" s="12">
        <f>IF(N93&gt;=$C$9,$D$9,
IF(N93=0,
IF(M93&gt;=$C$9,$D$9/4,0),0))</f>
        <v>0</v>
      </c>
      <c r="X93" s="12">
        <f>IF(AND(Q93=$D$3,S93=$D$5,U93=$D$7,AC93=$D$15,
IF(J93&gt;0,(I93-J93),0)+
IF(K93&gt;0,(J93-K93),0)+
IF(L93&gt;0,(K93-L93),0)+
IF(M93&gt;0,(L93-M93),0)+
IF(N93&gt;0,(M93-N93),0)&gt;$C$10),$D$10,0)</f>
        <v>0</v>
      </c>
      <c r="Y93" s="12">
        <f>IF(
AND(OR((Q93*U93&gt;0),(Q93*S93&gt;0),(S93*U93&gt;0)),F93&lt;G93),$D$11,IF(
AND(OR((Q93*U93&gt;0),(Q93*S93&gt;0),(S93*U93&gt;0)),(F93=0)),$D$11/2,0))/(IF(AC93&gt;0,1,3))</f>
        <v>0</v>
      </c>
      <c r="Z93" s="12">
        <f>IF(AND(OR((Q93*U93&gt;0),(Q93*S93&gt;0),(S93*U93&gt;0)),F93&lt;((G93+H93)*0.6)),$D$12,0)/(IF(AC93&gt;0,1,3))</f>
        <v>0</v>
      </c>
      <c r="AA93" s="12">
        <f>IF(R93=0,IF(I93&lt;0,I93*$D$13)+IF(O93&lt;0,O93*$D$13)+IF(P93&lt;0,P93*$D$13),0)</f>
        <v>-72.021388797903654</v>
      </c>
      <c r="AB93" s="12">
        <f>IFERROR((IF(AND((E93&gt;0),(E93&lt;$C$14)),$D$14,0)),0)/(IF(AC93&gt;0,1,3))</f>
        <v>20</v>
      </c>
      <c r="AC93" s="12">
        <f>IF(D93&gt;$C$15,$D$15,0)</f>
        <v>10</v>
      </c>
      <c r="AD93" s="12">
        <f>IF(AND(Q93=$D$3,S93=$D$5,U93=$D$7),$D$16+(K93-$C$16)/(IF(AC93&gt;0,1,3)),0)/2</f>
        <v>0</v>
      </c>
      <c r="AE93" s="12">
        <f>IF(AND(Q93=$D$3,S93=$D$5),$D$17+(J93-$C$17)/(IF(AC93&gt;0,1,3)),0)/3</f>
        <v>0</v>
      </c>
      <c r="AF93" s="12">
        <f>IF(AND(Q93=$D$3,S93=$D$5,U93=$D$7,V93&gt;$D$8),$D$18+(L93-$C$18)/(IF(AC93&gt;0,1,3)),0)</f>
        <v>0</v>
      </c>
      <c r="AG93" s="12">
        <f>100+100*(I93/100)</f>
        <v>91.59</v>
      </c>
      <c r="AH93" s="12">
        <f>(100+100*(J93/100))+(100+100*(J93/100))*(J93/100)</f>
        <v>86.099841000000012</v>
      </c>
      <c r="AI93" s="12">
        <f>((100+100*(K93/100))+(100+100*(K93/100))*(K93/100))+((100+100*(K93/100))+(100+100*(K93/100))*(K93/100))*(K93/100)</f>
        <v>112.12984938689999</v>
      </c>
      <c r="AJ93" s="15">
        <f>SUM(Q93:AF93)</f>
        <v>-10.021388797903654</v>
      </c>
    </row>
    <row r="94" spans="1:36" s="15" customFormat="1">
      <c r="A94" s="45" t="s">
        <v>7</v>
      </c>
      <c r="B94" s="45" t="s">
        <v>104</v>
      </c>
      <c r="C94" s="50">
        <f>SUM(Q94:AF94)/MAX($AJ$21:$AJ$102)*100</f>
        <v>-3.7658224403835505</v>
      </c>
      <c r="D94" s="45">
        <v>416</v>
      </c>
      <c r="E94" s="45">
        <v>0.78</v>
      </c>
      <c r="F94" s="45">
        <v>11.71</v>
      </c>
      <c r="G94" s="45">
        <v>17.68</v>
      </c>
      <c r="H94" s="45">
        <v>11.48</v>
      </c>
      <c r="I94" s="46">
        <v>-25.86</v>
      </c>
      <c r="J94" s="46">
        <v>-1.25</v>
      </c>
      <c r="K94" s="46">
        <v>6.84</v>
      </c>
      <c r="L94" s="46">
        <v>12.35</v>
      </c>
      <c r="M94" s="46">
        <v>10.07</v>
      </c>
      <c r="N94" s="46">
        <v>17.21</v>
      </c>
      <c r="O94" s="9">
        <f>IF(J94=0,0,(AH94-AG94)*(100/AG94))</f>
        <v>31.529032910709468</v>
      </c>
      <c r="P94" s="9">
        <f>IF(K94=0,0,(AI94-AH94)*(100/AH94))</f>
        <v>25.062593148944078</v>
      </c>
      <c r="Q94" s="12">
        <f>IF(I94&gt;=$C$3,$D$3,0)</f>
        <v>0</v>
      </c>
      <c r="R94" s="12">
        <f>IF(J94&gt;=$C$4,$D$4,
IF(J94=0,
IF(I94&gt;=$C$4,$D$4/4,0),0))</f>
        <v>0</v>
      </c>
      <c r="S94" s="12">
        <f>IF(O94&gt;=$C$5,$D$5,
IF(J94=0,
IF(I94&gt;=$C$5,$D$5/4,0),0))</f>
        <v>12</v>
      </c>
      <c r="T94" s="12">
        <f>IF(K94&gt;=$C$6,($D$6+IF(OR((Q94*U94&gt;0),(Q94*S94&gt;0),(S94*U94&gt;0)),(K94-$C$6)/(IF(AC94&gt;0,1,3)),0)),
IF(K94=0,
IF(J94&gt;=$C$6,($D$6+IF(Q94*S94&gt;0,(J94-$C$6)/(IF(AC94&gt;0,1,3)),0))/4,0),0))</f>
        <v>0</v>
      </c>
      <c r="U94" s="12">
        <f>IF(P94&gt;=$C$7,$D$7,
IF(K94=0,
IF(I94&gt;=$C$7,$D$7/4,0),0))</f>
        <v>12</v>
      </c>
      <c r="V94" s="12">
        <f>IF(L94&gt;=$C$8,($D$8+IF(OR((Q94*U94&gt;0),(Q94*S94&gt;0),(S94*U94&gt;0)),(L94-$C$8)/(IF(AC94&gt;0,1,3)),0)),
IF(L94=0,
IF(K94&gt;=$C$8,($D$8+IF(OR((Q94*U94&gt;0),(Q94*S94&gt;0),(S94*U94&gt;0)),(K94-$C$8)/(IF(AC94&gt;0,1,3)),0))/4,0),0))</f>
        <v>0</v>
      </c>
      <c r="W94" s="12">
        <f>IF(N94&gt;=$C$9,$D$9,
IF(N94=0,
IF(M94&gt;=$C$9,$D$9/4,0),0))</f>
        <v>0</v>
      </c>
      <c r="X94" s="12">
        <f>IF(AND(Q94=$D$3,S94=$D$5,U94=$D$7,AC94=$D$15,
IF(J94&gt;0,(I94-J94),0)+
IF(K94&gt;0,(J94-K94),0)+
IF(L94&gt;0,(K94-L94),0)+
IF(M94&gt;0,(L94-M94),0)+
IF(N94&gt;0,(M94-N94),0)&gt;$C$10),$D$10,0)</f>
        <v>0</v>
      </c>
      <c r="Y94" s="12">
        <f>IF(
AND(OR((Q94*U94&gt;0),(Q94*S94&gt;0),(S94*U94&gt;0)),F94&lt;G94),$D$11,IF(
AND(OR((Q94*U94&gt;0),(Q94*S94&gt;0),(S94*U94&gt;0)),(F94=0)),$D$11/2,0))/(IF(AC94&gt;0,1,3))</f>
        <v>8</v>
      </c>
      <c r="Z94" s="12">
        <f>IF(AND(OR((Q94*U94&gt;0),(Q94*S94&gt;0),(S94*U94&gt;0)),F94&lt;((G94+H94)*0.6)),$D$12,0)/(IF(AC94&gt;0,1,3))</f>
        <v>50</v>
      </c>
      <c r="AA94" s="12">
        <f>IF(R94=0,IF(I94&lt;0,I94*$D$13)+IF(O94&lt;0,O94*$D$13)+IF(P94&lt;0,P94*$D$13),0)</f>
        <v>-129.30000000000001</v>
      </c>
      <c r="AB94" s="12">
        <f>IFERROR((IF(AND((E94&gt;0),(E94&lt;$C$14)),$D$14,0)),0)/(IF(AC94&gt;0,1,3))</f>
        <v>20</v>
      </c>
      <c r="AC94" s="12">
        <f>IF(D94&gt;$C$15,$D$15,0)</f>
        <v>10</v>
      </c>
      <c r="AD94" s="12">
        <f>IF(AND(Q94=$D$3,S94=$D$5,U94=$D$7),$D$16+(K94-$C$16)/(IF(AC94&gt;0,1,3)),0)/2</f>
        <v>0</v>
      </c>
      <c r="AE94" s="12">
        <f>IF(AND(Q94=$D$3,S94=$D$5),$D$17+(J94-$C$17)/(IF(AC94&gt;0,1,3)),0)/3</f>
        <v>0</v>
      </c>
      <c r="AF94" s="12">
        <f>IF(AND(Q94=$D$3,S94=$D$5,U94=$D$7,V94&gt;$D$8),$D$18+(L94-$C$18)/(IF(AC94&gt;0,1,3)),0)</f>
        <v>0</v>
      </c>
      <c r="AG94" s="12">
        <f>100+100*(I94/100)</f>
        <v>74.14</v>
      </c>
      <c r="AH94" s="12">
        <f>(100+100*(J94/100))+(100+100*(J94/100))*(J94/100)</f>
        <v>97.515625</v>
      </c>
      <c r="AI94" s="12">
        <f>((100+100*(K94/100))+(100+100*(K94/100))*(K94/100))+((100+100*(K94/100))+(100+100*(K94/100))*(K94/100))*(K94/100)</f>
        <v>121.9555693504</v>
      </c>
      <c r="AJ94" s="15">
        <f>SUM(Q94:AF94)</f>
        <v>-17.300000000000011</v>
      </c>
    </row>
    <row r="95" spans="1:36" s="15" customFormat="1">
      <c r="A95" s="45" t="s">
        <v>58</v>
      </c>
      <c r="B95" s="45" t="s">
        <v>86</v>
      </c>
      <c r="C95" s="50">
        <f>SUM(Q95:AF95)/MAX($AJ$21:$AJ$102)*100</f>
        <v>-6.3453019732474232</v>
      </c>
      <c r="D95" s="45">
        <v>14.6</v>
      </c>
      <c r="E95" s="45">
        <v>0.39</v>
      </c>
      <c r="F95" s="45">
        <v>9.68</v>
      </c>
      <c r="G95" s="45">
        <v>16.75</v>
      </c>
      <c r="H95" s="45">
        <v>9.68</v>
      </c>
      <c r="I95" s="46">
        <v>-14.23</v>
      </c>
      <c r="J95" s="46">
        <v>-4.5999999999999996</v>
      </c>
      <c r="K95" s="46">
        <v>10.27</v>
      </c>
      <c r="L95" s="46">
        <v>11.3</v>
      </c>
      <c r="M95" s="46">
        <v>9.75</v>
      </c>
      <c r="N95" s="46">
        <v>10.16</v>
      </c>
      <c r="O95" s="9">
        <f>IF(J95=0,0,(AH95-AG95)*(100/AG95))</f>
        <v>6.1112277019937098</v>
      </c>
      <c r="P95" s="9">
        <f>IF(K95=0,0,(AI95-AH95)*(100/AH95))</f>
        <v>47.32463517650497</v>
      </c>
      <c r="Q95" s="12">
        <f>IF(I95&gt;=$C$3,$D$3,0)</f>
        <v>0</v>
      </c>
      <c r="R95" s="12">
        <f>IF(J95&gt;=$C$4,$D$4,
IF(J95=0,
IF(I95&gt;=$C$4,$D$4/4,0),0))</f>
        <v>0</v>
      </c>
      <c r="S95" s="12">
        <f>IF(O95&gt;=$C$5,$D$5,
IF(J95=0,
IF(I95&gt;=$C$5,$D$5/4,0),0))</f>
        <v>0</v>
      </c>
      <c r="T95" s="12">
        <f>IF(K95&gt;=$C$6,($D$6+IF(OR((Q95*U95&gt;0),(Q95*S95&gt;0),(S95*U95&gt;0)),(K95-$C$6)/(IF(AC95&gt;0,1,3)),0)),
IF(K95=0,
IF(J95&gt;=$C$6,($D$6+IF(Q95*S95&gt;0,(J95-$C$6)/(IF(AC95&gt;0,1,3)),0))/4,0),0))</f>
        <v>0</v>
      </c>
      <c r="U95" s="12">
        <f>IF(P95&gt;=$C$7,$D$7,
IF(K95=0,
IF(I95&gt;=$C$7,$D$7/4,0),0))</f>
        <v>12</v>
      </c>
      <c r="V95" s="12">
        <f>IF(L95&gt;=$C$8,($D$8+IF(OR((Q95*U95&gt;0),(Q95*S95&gt;0),(S95*U95&gt;0)),(L95-$C$8)/(IF(AC95&gt;0,1,3)),0)),
IF(L95=0,
IF(K95&gt;=$C$8,($D$8+IF(OR((Q95*U95&gt;0),(Q95*S95&gt;0),(S95*U95&gt;0)),(K95-$C$8)/(IF(AC95&gt;0,1,3)),0))/4,0),0))</f>
        <v>0</v>
      </c>
      <c r="W95" s="12">
        <f>IF(N95&gt;=$C$9,$D$9,
IF(N95=0,
IF(M95&gt;=$C$9,$D$9/4,0),0))</f>
        <v>0</v>
      </c>
      <c r="X95" s="12">
        <f>IF(AND(Q95=$D$3,S95=$D$5,U95=$D$7,AC95=$D$15,
IF(J95&gt;0,(I95-J95),0)+
IF(K95&gt;0,(J95-K95),0)+
IF(L95&gt;0,(K95-L95),0)+
IF(M95&gt;0,(L95-M95),0)+
IF(N95&gt;0,(M95-N95),0)&gt;$C$10),$D$10,0)</f>
        <v>0</v>
      </c>
      <c r="Y95" s="12">
        <f>IF(
AND(OR((Q95*U95&gt;0),(Q95*S95&gt;0),(S95*U95&gt;0)),F95&lt;G95),$D$11,IF(
AND(OR((Q95*U95&gt;0),(Q95*S95&gt;0),(S95*U95&gt;0)),(F95=0)),$D$11/2,0))/(IF(AC95&gt;0,1,3))</f>
        <v>0</v>
      </c>
      <c r="Z95" s="12">
        <f>IF(AND(OR((Q95*U95&gt;0),(Q95*S95&gt;0),(S95*U95&gt;0)),F95&lt;((G95+H95)*0.6)),$D$12,0)/(IF(AC95&gt;0,1,3))</f>
        <v>0</v>
      </c>
      <c r="AA95" s="12">
        <f>IF(R95=0,IF(I95&lt;0,I95*$D$13)+IF(O95&lt;0,O95*$D$13)+IF(P95&lt;0,P95*$D$13),0)</f>
        <v>-71.150000000000006</v>
      </c>
      <c r="AB95" s="12">
        <f>IFERROR((IF(AND((E95&gt;0),(E95&lt;$C$14)),$D$14,0)),0)/(IF(AC95&gt;0,1,3))</f>
        <v>20</v>
      </c>
      <c r="AC95" s="12">
        <f>IF(D95&gt;$C$15,$D$15,0)</f>
        <v>10</v>
      </c>
      <c r="AD95" s="12">
        <f>IF(AND(Q95=$D$3,S95=$D$5,U95=$D$7),$D$16+(K95-$C$16)/(IF(AC95&gt;0,1,3)),0)/2</f>
        <v>0</v>
      </c>
      <c r="AE95" s="12">
        <f>IF(AND(Q95=$D$3,S95=$D$5),$D$17+(J95-$C$17)/(IF(AC95&gt;0,1,3)),0)/3</f>
        <v>0</v>
      </c>
      <c r="AF95" s="12">
        <f>IF(AND(Q95=$D$3,S95=$D$5,U95=$D$7,V95&gt;$D$8),$D$18+(L95-$C$18)/(IF(AC95&gt;0,1,3)),0)</f>
        <v>0</v>
      </c>
      <c r="AG95" s="12">
        <f>100+100*(I95/100)</f>
        <v>85.77</v>
      </c>
      <c r="AH95" s="12">
        <f>(100+100*(J95/100))+(100+100*(J95/100))*(J95/100)</f>
        <v>91.011600000000001</v>
      </c>
      <c r="AI95" s="12">
        <f>((100+100*(K95/100))+(100+100*(K95/100))*(K95/100))+((100+100*(K95/100))+(100+100*(K95/100))*(K95/100))*(K95/100)</f>
        <v>134.0825076683</v>
      </c>
      <c r="AJ95" s="15">
        <f>SUM(Q95:AF95)</f>
        <v>-29.150000000000006</v>
      </c>
    </row>
    <row r="96" spans="1:36" s="44" customFormat="1">
      <c r="A96" s="45" t="s">
        <v>19</v>
      </c>
      <c r="B96" s="45" t="s">
        <v>101</v>
      </c>
      <c r="C96" s="50">
        <f>SUM(Q96:AF96)/MAX($AJ$21:$AJ$102)*100</f>
        <v>-6.8582955118507236</v>
      </c>
      <c r="D96" s="45">
        <v>1.5</v>
      </c>
      <c r="E96" s="45">
        <v>0.5</v>
      </c>
      <c r="F96" s="45">
        <v>7.93</v>
      </c>
      <c r="G96" s="45">
        <v>13.44</v>
      </c>
      <c r="H96" s="45">
        <v>6.88</v>
      </c>
      <c r="I96" s="46">
        <v>-30.31</v>
      </c>
      <c r="J96" s="46">
        <v>0.54</v>
      </c>
      <c r="K96" s="46">
        <v>14.47</v>
      </c>
      <c r="L96" s="46">
        <v>23.13</v>
      </c>
      <c r="M96" s="46">
        <v>17.29</v>
      </c>
      <c r="N96" s="46">
        <v>24.89</v>
      </c>
      <c r="O96" s="9">
        <f>IF(J96=0,0,(AH96-AG96)*(100/AG96))</f>
        <v>45.046514564499951</v>
      </c>
      <c r="P96" s="9">
        <f>IF(K96=0,0,(AI96-AH96)*(100/AH96))</f>
        <v>48.387489298686212</v>
      </c>
      <c r="Q96" s="12">
        <f>IF(I96&gt;=$C$3,$D$3,0)</f>
        <v>0</v>
      </c>
      <c r="R96" s="12">
        <f>IF(J96&gt;=$C$4,$D$4,
IF(J96=0,
IF(I96&gt;=$C$4,$D$4/4,0),0))</f>
        <v>0</v>
      </c>
      <c r="S96" s="12">
        <f>IF(O96&gt;=$C$5,$D$5,
IF(J96=0,
IF(I96&gt;=$C$5,$D$5/4,0),0))</f>
        <v>12</v>
      </c>
      <c r="T96" s="12">
        <f>IF(K96&gt;=$C$6,($D$6+IF(OR((Q96*U96&gt;0),(Q96*S96&gt;0),(S96*U96&gt;0)),(K96-$C$6)/(IF(AC96&gt;0,1,3)),0)),
IF(K96=0,
IF(J96&gt;=$C$6,($D$6+IF(Q96*S96&gt;0,(J96-$C$6)/(IF(AC96&gt;0,1,3)),0))/4,0),0))</f>
        <v>0</v>
      </c>
      <c r="U96" s="12">
        <f>IF(P96&gt;=$C$7,$D$7,
IF(K96=0,
IF(I96&gt;=$C$7,$D$7/4,0),0))</f>
        <v>12</v>
      </c>
      <c r="V96" s="12">
        <f>IF(L96&gt;=$C$8,($D$8+IF(OR((Q96*U96&gt;0),(Q96*S96&gt;0),(S96*U96&gt;0)),(L96-$C$8)/(IF(AC96&gt;0,1,3)),0)),
IF(L96=0,
IF(K96&gt;=$C$8,($D$8+IF(OR((Q96*U96&gt;0),(Q96*S96&gt;0),(S96*U96&gt;0)),(K96-$C$8)/(IF(AC96&gt;0,1,3)),0))/4,0),0))</f>
        <v>20.043333333333333</v>
      </c>
      <c r="W96" s="12">
        <f>IF(N96&gt;=$C$9,$D$9,
IF(N96=0,
IF(M96&gt;=$C$9,$D$9/4,0),0))</f>
        <v>50</v>
      </c>
      <c r="X96" s="12">
        <f>IF(AND(Q96=$D$3,S96=$D$5,U96=$D$7,AC96=$D$15,
IF(J96&gt;0,(I96-J96),0)+
IF(K96&gt;0,(J96-K96),0)+
IF(L96&gt;0,(K96-L96),0)+
IF(M96&gt;0,(L96-M96),0)+
IF(N96&gt;0,(M96-N96),0)&gt;$C$10),$D$10,0)</f>
        <v>0</v>
      </c>
      <c r="Y96" s="12">
        <f>IF(
AND(OR((Q96*U96&gt;0),(Q96*S96&gt;0),(S96*U96&gt;0)),F96&lt;G96),$D$11,IF(
AND(OR((Q96*U96&gt;0),(Q96*S96&gt;0),(S96*U96&gt;0)),(F96=0)),$D$11/2,0))/(IF(AC96&gt;0,1,3))</f>
        <v>2.6666666666666665</v>
      </c>
      <c r="Z96" s="12">
        <f>IF(AND(OR((Q96*U96&gt;0),(Q96*S96&gt;0),(S96*U96&gt;0)),F96&lt;((G96+H96)*0.6)),$D$12,0)/(IF(AC96&gt;0,1,3))</f>
        <v>16.666666666666668</v>
      </c>
      <c r="AA96" s="12">
        <f>IF(R96=0,IF(I96&lt;0,I96*$D$13)+IF(O96&lt;0,O96*$D$13)+IF(P96&lt;0,P96*$D$13),0)</f>
        <v>-151.54999999999998</v>
      </c>
      <c r="AB96" s="12">
        <f>IFERROR((IF(AND((E96&gt;0),(E96&lt;$C$14)),$D$14,0)),0)/(IF(AC96&gt;0,1,3))</f>
        <v>6.666666666666667</v>
      </c>
      <c r="AC96" s="12">
        <f>IF(D96&gt;$C$15,$D$15,0)</f>
        <v>0</v>
      </c>
      <c r="AD96" s="12">
        <f>IF(AND(Q96=$D$3,S96=$D$5,U96=$D$7),$D$16+(K96-$C$16)/(IF(AC96&gt;0,1,3)),0)/2</f>
        <v>0</v>
      </c>
      <c r="AE96" s="12">
        <f>IF(AND(Q96=$D$3,S96=$D$5),$D$17+(J96-$C$17)/(IF(AC96&gt;0,1,3)),0)/3</f>
        <v>0</v>
      </c>
      <c r="AF96" s="12">
        <f>IF(AND(Q96=$D$3,S96=$D$5,U96=$D$7,V96&gt;$D$8),$D$18+(L96-$C$18)/(IF(AC96&gt;0,1,3)),0)</f>
        <v>0</v>
      </c>
      <c r="AG96" s="12">
        <f>100+100*(I96/100)</f>
        <v>69.69</v>
      </c>
      <c r="AH96" s="12">
        <f>(100+100*(J96/100))+(100+100*(J96/100))*(J96/100)</f>
        <v>101.08291600000001</v>
      </c>
      <c r="AI96" s="12">
        <f>((100+100*(K96/100))+(100+100*(K96/100))*(K96/100))+((100+100*(K96/100))+(100+100*(K96/100))*(K96/100))*(K96/100)</f>
        <v>149.99440116229999</v>
      </c>
      <c r="AJ96" s="15">
        <f>SUM(Q96:AF96)</f>
        <v>-31.506666666666636</v>
      </c>
    </row>
    <row r="97" spans="1:36" s="44" customFormat="1">
      <c r="A97" s="45" t="s">
        <v>36</v>
      </c>
      <c r="B97" s="45" t="s">
        <v>106</v>
      </c>
      <c r="C97" s="50">
        <f>SUM(Q97:AF97)/MAX($AJ$21:$AJ$102)*100</f>
        <v>-11.667519237257695</v>
      </c>
      <c r="D97" s="45">
        <v>280.5</v>
      </c>
      <c r="E97" s="45">
        <v>0.34</v>
      </c>
      <c r="F97" s="45">
        <v>6.49</v>
      </c>
      <c r="G97" s="45">
        <v>13.6</v>
      </c>
      <c r="H97" s="45">
        <v>6.06</v>
      </c>
      <c r="I97" s="46">
        <v>-33.119999999999997</v>
      </c>
      <c r="J97" s="46">
        <v>-4.84</v>
      </c>
      <c r="K97" s="46">
        <v>8.14</v>
      </c>
      <c r="L97" s="46">
        <v>12.2</v>
      </c>
      <c r="M97" s="46">
        <v>3.46</v>
      </c>
      <c r="N97" s="46">
        <v>10.81</v>
      </c>
      <c r="O97" s="9">
        <f>IF(J97=0,0,(AH97-AG97)*(100/AG97))</f>
        <v>35.398110047846892</v>
      </c>
      <c r="P97" s="9">
        <f>IF(K97=0,0,(AI97-AH97)*(100/AH97))</f>
        <v>39.652986950055663</v>
      </c>
      <c r="Q97" s="12">
        <f>IF(I97&gt;=$C$3,$D$3,0)</f>
        <v>0</v>
      </c>
      <c r="R97" s="12">
        <f>IF(J97&gt;=$C$4,$D$4,
IF(J97=0,
IF(I97&gt;=$C$4,$D$4/4,0),0))</f>
        <v>0</v>
      </c>
      <c r="S97" s="12">
        <f>IF(O97&gt;=$C$5,$D$5,
IF(J97=0,
IF(I97&gt;=$C$5,$D$5/4,0),0))</f>
        <v>12</v>
      </c>
      <c r="T97" s="12">
        <f>IF(K97&gt;=$C$6,($D$6+IF(OR((Q97*U97&gt;0),(Q97*S97&gt;0),(S97*U97&gt;0)),(K97-$C$6)/(IF(AC97&gt;0,1,3)),0)),
IF(K97=0,
IF(J97&gt;=$C$6,($D$6+IF(Q97*S97&gt;0,(J97-$C$6)/(IF(AC97&gt;0,1,3)),0))/4,0),0))</f>
        <v>0</v>
      </c>
      <c r="U97" s="12">
        <f>IF(P97&gt;=$C$7,$D$7,
IF(K97=0,
IF(I97&gt;=$C$7,$D$7/4,0),0))</f>
        <v>12</v>
      </c>
      <c r="V97" s="12">
        <f>IF(L97&gt;=$C$8,($D$8+IF(OR((Q97*U97&gt;0),(Q97*S97&gt;0),(S97*U97&gt;0)),(L97-$C$8)/(IF(AC97&gt;0,1,3)),0)),
IF(L97=0,
IF(K97&gt;=$C$8,($D$8+IF(OR((Q97*U97&gt;0),(Q97*S97&gt;0),(S97*U97&gt;0)),(K97-$C$8)/(IF(AC97&gt;0,1,3)),0))/4,0),0))</f>
        <v>0</v>
      </c>
      <c r="W97" s="12">
        <f>IF(N97&gt;=$C$9,$D$9,
IF(N97=0,
IF(M97&gt;=$C$9,$D$9/4,0),0))</f>
        <v>0</v>
      </c>
      <c r="X97" s="12">
        <f>IF(AND(Q97=$D$3,S97=$D$5,U97=$D$7,AC97=$D$15,
IF(J97&gt;0,(I97-J97),0)+
IF(K97&gt;0,(J97-K97),0)+
IF(L97&gt;0,(K97-L97),0)+
IF(M97&gt;0,(L97-M97),0)+
IF(N97&gt;0,(M97-N97),0)&gt;$C$10),$D$10,0)</f>
        <v>0</v>
      </c>
      <c r="Y97" s="12">
        <f>IF(
AND(OR((Q97*U97&gt;0),(Q97*S97&gt;0),(S97*U97&gt;0)),F97&lt;G97),$D$11,IF(
AND(OR((Q97*U97&gt;0),(Q97*S97&gt;0),(S97*U97&gt;0)),(F97=0)),$D$11/2,0))/(IF(AC97&gt;0,1,3))</f>
        <v>8</v>
      </c>
      <c r="Z97" s="12">
        <f>IF(AND(OR((Q97*U97&gt;0),(Q97*S97&gt;0),(S97*U97&gt;0)),F97&lt;((G97+H97)*0.6)),$D$12,0)/(IF(AC97&gt;0,1,3))</f>
        <v>50</v>
      </c>
      <c r="AA97" s="12">
        <f>IF(R97=0,IF(I97&lt;0,I97*$D$13)+IF(O97&lt;0,O97*$D$13)+IF(P97&lt;0,P97*$D$13),0)</f>
        <v>-165.6</v>
      </c>
      <c r="AB97" s="12">
        <f>IFERROR((IF(AND((E97&gt;0),(E97&lt;$C$14)),$D$14,0)),0)/(IF(AC97&gt;0,1,3))</f>
        <v>20</v>
      </c>
      <c r="AC97" s="12">
        <f>IF(D97&gt;$C$15,$D$15,0)</f>
        <v>10</v>
      </c>
      <c r="AD97" s="12">
        <f>IF(AND(Q97=$D$3,S97=$D$5,U97=$D$7),$D$16+(K97-$C$16)/(IF(AC97&gt;0,1,3)),0)/2</f>
        <v>0</v>
      </c>
      <c r="AE97" s="12">
        <f>IF(AND(Q97=$D$3,S97=$D$5),$D$17+(J97-$C$17)/(IF(AC97&gt;0,1,3)),0)/3</f>
        <v>0</v>
      </c>
      <c r="AF97" s="12">
        <f>IF(AND(Q97=$D$3,S97=$D$5,U97=$D$7,V97&gt;$D$8),$D$18+(L97-$C$18)/(IF(AC97&gt;0,1,3)),0)</f>
        <v>0</v>
      </c>
      <c r="AG97" s="12">
        <f>100+100*(I97/100)</f>
        <v>66.88</v>
      </c>
      <c r="AH97" s="12">
        <f>(100+100*(J97/100))+(100+100*(J97/100))*(J97/100)</f>
        <v>90.554255999999995</v>
      </c>
      <c r="AI97" s="12">
        <f>((100+100*(K97/100))+(100+100*(K97/100))*(K97/100))+((100+100*(K97/100))+(100+100*(K97/100))*(K97/100))*(K97/100)</f>
        <v>126.46172331439999</v>
      </c>
      <c r="AJ97" s="15">
        <f>SUM(Q97:AF97)</f>
        <v>-53.599999999999994</v>
      </c>
    </row>
    <row r="98" spans="1:36" s="15" customFormat="1">
      <c r="A98" s="45" t="s">
        <v>17</v>
      </c>
      <c r="B98" s="45" t="s">
        <v>101</v>
      </c>
      <c r="C98" s="50">
        <f>SUM(Q98:AF98)/MAX($AJ$21:$AJ$102)*100</f>
        <v>-14.276022449816242</v>
      </c>
      <c r="D98" s="45">
        <v>2.79</v>
      </c>
      <c r="E98" s="45">
        <v>0.23</v>
      </c>
      <c r="F98" s="45">
        <v>7.37</v>
      </c>
      <c r="G98" s="45">
        <v>10.85</v>
      </c>
      <c r="H98" s="45">
        <v>6.7</v>
      </c>
      <c r="I98" s="46">
        <v>-30.85</v>
      </c>
      <c r="J98" s="46">
        <v>-11.22</v>
      </c>
      <c r="K98" s="46">
        <v>4.91</v>
      </c>
      <c r="L98" s="46">
        <v>26.72</v>
      </c>
      <c r="M98" s="46">
        <v>24.66</v>
      </c>
      <c r="N98" s="46">
        <v>29.86</v>
      </c>
      <c r="O98" s="9">
        <f>IF(J98=0,0,(AH98-AG98)*(100/AG98))</f>
        <v>13.982478669558917</v>
      </c>
      <c r="P98" s="9">
        <f>IF(K98=0,0,(AI98-AH98)*(100/AH98))</f>
        <v>46.494182887821658</v>
      </c>
      <c r="Q98" s="12">
        <f>IF(I98&gt;=$C$3,$D$3,0)</f>
        <v>0</v>
      </c>
      <c r="R98" s="12">
        <f>IF(J98&gt;=$C$4,$D$4,
IF(J98=0,
IF(I98&gt;=$C$4,$D$4/4,0),0))</f>
        <v>0</v>
      </c>
      <c r="S98" s="12">
        <f>IF(O98&gt;=$C$5,$D$5,
IF(J98=0,
IF(I98&gt;=$C$5,$D$5/4,0),0))</f>
        <v>0</v>
      </c>
      <c r="T98" s="12">
        <f>IF(K98&gt;=$C$6,($D$6+IF(OR((Q98*U98&gt;0),(Q98*S98&gt;0),(S98*U98&gt;0)),(K98-$C$6)/(IF(AC98&gt;0,1,3)),0)),
IF(K98=0,
IF(J98&gt;=$C$6,($D$6+IF(Q98*S98&gt;0,(J98-$C$6)/(IF(AC98&gt;0,1,3)),0))/4,0),0))</f>
        <v>0</v>
      </c>
      <c r="U98" s="12">
        <f>IF(P98&gt;=$C$7,$D$7,
IF(K98=0,
IF(I98&gt;=$C$7,$D$7/4,0),0))</f>
        <v>12</v>
      </c>
      <c r="V98" s="12">
        <f>IF(L98&gt;=$C$8,($D$8+IF(OR((Q98*U98&gt;0),(Q98*S98&gt;0),(S98*U98&gt;0)),(L98-$C$8)/(IF(AC98&gt;0,1,3)),0)),
IF(L98=0,
IF(K98&gt;=$C$8,($D$8+IF(OR((Q98*U98&gt;0),(Q98*S98&gt;0),(S98*U98&gt;0)),(K98-$C$8)/(IF(AC98&gt;0,1,3)),0))/4,0),0))</f>
        <v>20</v>
      </c>
      <c r="W98" s="12">
        <f>IF(N98&gt;=$C$9,$D$9,
IF(N98=0,
IF(M98&gt;=$C$9,$D$9/4,0),0))</f>
        <v>50</v>
      </c>
      <c r="X98" s="12">
        <f>IF(AND(Q98=$D$3,S98=$D$5,U98=$D$7,AC98=$D$15,
IF(J98&gt;0,(I98-J98),0)+
IF(K98&gt;0,(J98-K98),0)+
IF(L98&gt;0,(K98-L98),0)+
IF(M98&gt;0,(L98-M98),0)+
IF(N98&gt;0,(M98-N98),0)&gt;$C$10),$D$10,0)</f>
        <v>0</v>
      </c>
      <c r="Y98" s="12">
        <f>IF(
AND(OR((Q98*U98&gt;0),(Q98*S98&gt;0),(S98*U98&gt;0)),F98&lt;G98),$D$11,IF(
AND(OR((Q98*U98&gt;0),(Q98*S98&gt;0),(S98*U98&gt;0)),(F98=0)),$D$11/2,0))/(IF(AC98&gt;0,1,3))</f>
        <v>0</v>
      </c>
      <c r="Z98" s="12">
        <f>IF(AND(OR((Q98*U98&gt;0),(Q98*S98&gt;0),(S98*U98&gt;0)),F98&lt;((G98+H98)*0.6)),$D$12,0)/(IF(AC98&gt;0,1,3))</f>
        <v>0</v>
      </c>
      <c r="AA98" s="12">
        <f>IF(R98=0,IF(I98&lt;0,I98*$D$13)+IF(O98&lt;0,O98*$D$13)+IF(P98&lt;0,P98*$D$13),0)</f>
        <v>-154.25</v>
      </c>
      <c r="AB98" s="12">
        <f>IFERROR((IF(AND((E98&gt;0),(E98&lt;$C$14)),$D$14,0)),0)/(IF(AC98&gt;0,1,3))</f>
        <v>6.666666666666667</v>
      </c>
      <c r="AC98" s="12">
        <f>IF(D98&gt;$C$15,$D$15,0)</f>
        <v>0</v>
      </c>
      <c r="AD98" s="12">
        <f>IF(AND(Q98=$D$3,S98=$D$5,U98=$D$7),$D$16+(K98-$C$16)/(IF(AC98&gt;0,1,3)),0)/2</f>
        <v>0</v>
      </c>
      <c r="AE98" s="12">
        <f>IF(AND(Q98=$D$3,S98=$D$5),$D$17+(J98-$C$17)/(IF(AC98&gt;0,1,3)),0)/3</f>
        <v>0</v>
      </c>
      <c r="AF98" s="12">
        <f>IF(AND(Q98=$D$3,S98=$D$5,U98=$D$7,V98&gt;$D$8),$D$18+(L98-$C$18)/(IF(AC98&gt;0,1,3)),0)</f>
        <v>0</v>
      </c>
      <c r="AG98" s="12">
        <f>100+100*(I98/100)</f>
        <v>69.150000000000006</v>
      </c>
      <c r="AH98" s="12">
        <f>(100+100*(J98/100))+(100+100*(J98/100))*(J98/100)</f>
        <v>78.818883999999997</v>
      </c>
      <c r="AI98" s="12">
        <f>((100+100*(K98/100))+(100+100*(K98/100))*(K98/100))+((100+100*(K98/100))+(100+100*(K98/100))*(K98/100))*(K98/100)</f>
        <v>115.4650800771</v>
      </c>
      <c r="AJ98" s="15">
        <f>SUM(Q98:AF98)</f>
        <v>-65.583333333333329</v>
      </c>
    </row>
    <row r="99" spans="1:36" s="15" customFormat="1">
      <c r="A99" s="45" t="s">
        <v>60</v>
      </c>
      <c r="B99" s="45" t="s">
        <v>101</v>
      </c>
      <c r="C99" s="50">
        <f>SUM(Q99:AF99)/MAX($AJ$21:$AJ$102)*100</f>
        <v>-16.391123107565384</v>
      </c>
      <c r="D99" s="45">
        <v>11.3</v>
      </c>
      <c r="E99" s="45">
        <v>0.19</v>
      </c>
      <c r="F99" s="45">
        <v>8.5399999999999991</v>
      </c>
      <c r="G99" s="45">
        <v>12.34</v>
      </c>
      <c r="H99" s="45">
        <v>8.0399999999999991</v>
      </c>
      <c r="I99" s="46">
        <v>-23.46</v>
      </c>
      <c r="J99" s="46">
        <v>-7.65</v>
      </c>
      <c r="K99" s="46">
        <v>4.3899999999999997</v>
      </c>
      <c r="L99" s="46">
        <v>12.85</v>
      </c>
      <c r="M99" s="46">
        <v>17.7</v>
      </c>
      <c r="N99" s="46">
        <v>13.07</v>
      </c>
      <c r="O99" s="9">
        <f>IF(J99=0,0,(AH99-AG99)*(100/AG99))</f>
        <v>11.425692448393006</v>
      </c>
      <c r="P99" s="9">
        <f>IF(K99=0,0,(AI99-AH99)*(100/AH99))</f>
        <v>33.383740796720673</v>
      </c>
      <c r="Q99" s="12">
        <f>IF(I99&gt;=$C$3,$D$3,0)</f>
        <v>0</v>
      </c>
      <c r="R99" s="12">
        <f>IF(J99&gt;=$C$4,$D$4,
IF(J99=0,
IF(I99&gt;=$C$4,$D$4/4,0),0))</f>
        <v>0</v>
      </c>
      <c r="S99" s="12">
        <f>IF(O99&gt;=$C$5,$D$5,
IF(J99=0,
IF(I99&gt;=$C$5,$D$5/4,0),0))</f>
        <v>0</v>
      </c>
      <c r="T99" s="12">
        <f>IF(K99&gt;=$C$6,($D$6+IF(OR((Q99*U99&gt;0),(Q99*S99&gt;0),(S99*U99&gt;0)),(K99-$C$6)/(IF(AC99&gt;0,1,3)),0)),
IF(K99=0,
IF(J99&gt;=$C$6,($D$6+IF(Q99*S99&gt;0,(J99-$C$6)/(IF(AC99&gt;0,1,3)),0))/4,0),0))</f>
        <v>0</v>
      </c>
      <c r="U99" s="12">
        <f>IF(P99&gt;=$C$7,$D$7,
IF(K99=0,
IF(I99&gt;=$C$7,$D$7/4,0),0))</f>
        <v>12</v>
      </c>
      <c r="V99" s="12">
        <f>IF(L99&gt;=$C$8,($D$8+IF(OR((Q99*U99&gt;0),(Q99*S99&gt;0),(S99*U99&gt;0)),(L99-$C$8)/(IF(AC99&gt;0,1,3)),0)),
IF(L99=0,
IF(K99&gt;=$C$8,($D$8+IF(OR((Q99*U99&gt;0),(Q99*S99&gt;0),(S99*U99&gt;0)),(K99-$C$8)/(IF(AC99&gt;0,1,3)),0))/4,0),0))</f>
        <v>0</v>
      </c>
      <c r="W99" s="12">
        <f>IF(N99&gt;=$C$9,$D$9,
IF(N99=0,
IF(M99&gt;=$C$9,$D$9/4,0),0))</f>
        <v>0</v>
      </c>
      <c r="X99" s="12">
        <f>IF(AND(Q99=$D$3,S99=$D$5,U99=$D$7,AC99=$D$15,
IF(J99&gt;0,(I99-J99),0)+
IF(K99&gt;0,(J99-K99),0)+
IF(L99&gt;0,(K99-L99),0)+
IF(M99&gt;0,(L99-M99),0)+
IF(N99&gt;0,(M99-N99),0)&gt;$C$10),$D$10,0)</f>
        <v>0</v>
      </c>
      <c r="Y99" s="12">
        <f>IF(
AND(OR((Q99*U99&gt;0),(Q99*S99&gt;0),(S99*U99&gt;0)),F99&lt;G99),$D$11,IF(
AND(OR((Q99*U99&gt;0),(Q99*S99&gt;0),(S99*U99&gt;0)),(F99=0)),$D$11/2,0))/(IF(AC99&gt;0,1,3))</f>
        <v>0</v>
      </c>
      <c r="Z99" s="12">
        <f>IF(AND(OR((Q99*U99&gt;0),(Q99*S99&gt;0),(S99*U99&gt;0)),F99&lt;((G99+H99)*0.6)),$D$12,0)/(IF(AC99&gt;0,1,3))</f>
        <v>0</v>
      </c>
      <c r="AA99" s="12">
        <f>IF(R99=0,IF(I99&lt;0,I99*$D$13)+IF(O99&lt;0,O99*$D$13)+IF(P99&lt;0,P99*$D$13),0)</f>
        <v>-117.30000000000001</v>
      </c>
      <c r="AB99" s="12">
        <f>IFERROR((IF(AND((E99&gt;0),(E99&lt;$C$14)),$D$14,0)),0)/(IF(AC99&gt;0,1,3))</f>
        <v>20</v>
      </c>
      <c r="AC99" s="12">
        <f>IF(D99&gt;$C$15,$D$15,0)</f>
        <v>10</v>
      </c>
      <c r="AD99" s="12">
        <f>IF(AND(Q99=$D$3,S99=$D$5,U99=$D$7),$D$16+(K99-$C$16)/(IF(AC99&gt;0,1,3)),0)/2</f>
        <v>0</v>
      </c>
      <c r="AE99" s="12">
        <f>IF(AND(Q99=$D$3,S99=$D$5),$D$17+(J99-$C$17)/(IF(AC99&gt;0,1,3)),0)/3</f>
        <v>0</v>
      </c>
      <c r="AF99" s="12">
        <f>IF(AND(Q99=$D$3,S99=$D$5,U99=$D$7,V99&gt;$D$8),$D$18+(L99-$C$18)/(IF(AC99&gt;0,1,3)),0)</f>
        <v>0</v>
      </c>
      <c r="AG99" s="12">
        <f>100+100*(I99/100)</f>
        <v>76.539999999999992</v>
      </c>
      <c r="AH99" s="12">
        <f>(100+100*(J99/100))+(100+100*(J99/100))*(J99/100)</f>
        <v>85.285224999999997</v>
      </c>
      <c r="AI99" s="12">
        <f>((100+100*(K99/100))+(100+100*(K99/100))*(K99/100))+((100+100*(K99/100))+(100+100*(K99/100))*(K99/100))*(K99/100)</f>
        <v>113.75662345190001</v>
      </c>
      <c r="AJ99" s="15">
        <f>SUM(Q99:AF99)</f>
        <v>-75.300000000000011</v>
      </c>
    </row>
    <row r="100" spans="1:36" s="15" customFormat="1">
      <c r="A100" s="45" t="s">
        <v>184</v>
      </c>
      <c r="B100" s="45" t="s">
        <v>101</v>
      </c>
      <c r="C100" s="50">
        <f>SUM(Q100:AF100)/MAX($AJ$21:$AJ$102)*100</f>
        <v>-22.235766606079729</v>
      </c>
      <c r="D100" s="45">
        <v>28.59</v>
      </c>
      <c r="E100" s="45">
        <v>0.59</v>
      </c>
      <c r="F100" s="45">
        <v>13.82</v>
      </c>
      <c r="G100" s="45">
        <v>20.12</v>
      </c>
      <c r="H100" s="45">
        <v>13.77</v>
      </c>
      <c r="I100" s="46">
        <v>-28.83</v>
      </c>
      <c r="J100" s="46">
        <v>3.34</v>
      </c>
      <c r="K100" s="46">
        <v>6.68</v>
      </c>
      <c r="L100" s="46">
        <v>15.16</v>
      </c>
      <c r="M100" s="46">
        <v>15.03</v>
      </c>
      <c r="N100" s="46">
        <v>11.55</v>
      </c>
      <c r="O100" s="9">
        <f>IF(J100=0,0,(AH100-AG100)*(100/AG100))</f>
        <v>50.051364338906836</v>
      </c>
      <c r="P100" s="9">
        <f>IF(K100=0,0,(AI100-AH100)*(100/AH100))</f>
        <v>13.687340376611818</v>
      </c>
      <c r="Q100" s="12">
        <f>IF(I100&gt;=$C$3,$D$3,0)</f>
        <v>0</v>
      </c>
      <c r="R100" s="12">
        <f>IF(J100&gt;=$C$4,$D$4,
IF(J100=0,
IF(I100&gt;=$C$4,$D$4/4,0),0))</f>
        <v>0</v>
      </c>
      <c r="S100" s="12">
        <f>IF(O100&gt;=$C$5,$D$5,
IF(J100=0,
IF(I100&gt;=$C$5,$D$5/4,0),0))</f>
        <v>12</v>
      </c>
      <c r="T100" s="12">
        <f>IF(K100&gt;=$C$6,($D$6+IF(OR((Q100*U100&gt;0),(Q100*S100&gt;0),(S100*U100&gt;0)),(K100-$C$6)/(IF(AC100&gt;0,1,3)),0)),
IF(K100=0,
IF(J100&gt;=$C$6,($D$6+IF(Q100*S100&gt;0,(J100-$C$6)/(IF(AC100&gt;0,1,3)),0))/4,0),0))</f>
        <v>0</v>
      </c>
      <c r="U100" s="12">
        <f>IF(P100&gt;=$C$7,$D$7,
IF(K100=0,
IF(I100&gt;=$C$7,$D$7/4,0),0))</f>
        <v>0</v>
      </c>
      <c r="V100" s="12">
        <f>IF(L100&gt;=$C$8,($D$8+IF(OR((Q100*U100&gt;0),(Q100*S100&gt;0),(S100*U100&gt;0)),(L100-$C$8)/(IF(AC100&gt;0,1,3)),0)),
IF(L100=0,
IF(K100&gt;=$C$8,($D$8+IF(OR((Q100*U100&gt;0),(Q100*S100&gt;0),(S100*U100&gt;0)),(K100-$C$8)/(IF(AC100&gt;0,1,3)),0))/4,0),0))</f>
        <v>0</v>
      </c>
      <c r="W100" s="12">
        <f>IF(N100&gt;=$C$9,$D$9,
IF(N100=0,
IF(M100&gt;=$C$9,$D$9/4,0),0))</f>
        <v>0</v>
      </c>
      <c r="X100" s="12">
        <f>IF(AND(Q100=$D$3,S100=$D$5,U100=$D$7,AC100=$D$15,
IF(J100&gt;0,(I100-J100),0)+
IF(K100&gt;0,(J100-K100),0)+
IF(L100&gt;0,(K100-L100),0)+
IF(M100&gt;0,(L100-M100),0)+
IF(N100&gt;0,(M100-N100),0)&gt;$C$10),$D$10,0)</f>
        <v>0</v>
      </c>
      <c r="Y100" s="12">
        <f>IF(
AND(OR((Q100*U100&gt;0),(Q100*S100&gt;0),(S100*U100&gt;0)),F100&lt;G100),$D$11,IF(
AND(OR((Q100*U100&gt;0),(Q100*S100&gt;0),(S100*U100&gt;0)),(F100=0)),$D$11/2,0))/(IF(AC100&gt;0,1,3))</f>
        <v>0</v>
      </c>
      <c r="Z100" s="12">
        <f>IF(AND(OR((Q100*U100&gt;0),(Q100*S100&gt;0),(S100*U100&gt;0)),F100&lt;((G100+H100)*0.6)),$D$12,0)/(IF(AC100&gt;0,1,3))</f>
        <v>0</v>
      </c>
      <c r="AA100" s="12">
        <f>IF(R100=0,IF(I100&lt;0,I100*$D$13)+IF(O100&lt;0,O100*$D$13)+IF(P100&lt;0,P100*$D$13),0)</f>
        <v>-144.14999999999998</v>
      </c>
      <c r="AB100" s="12">
        <f>IFERROR((IF(AND((E100&gt;0),(E100&lt;$C$14)),$D$14,0)),0)/(IF(AC100&gt;0,1,3))</f>
        <v>20</v>
      </c>
      <c r="AC100" s="12">
        <f>IF(D100&gt;$C$15,$D$15,0)</f>
        <v>10</v>
      </c>
      <c r="AD100" s="12">
        <f>IF(AND(Q100=$D$3,S100=$D$5,U100=$D$7),$D$16+(K100-$C$16)/(IF(AC100&gt;0,1,3)),0)/2</f>
        <v>0</v>
      </c>
      <c r="AE100" s="12">
        <f>IF(AND(Q100=$D$3,S100=$D$5),$D$17+(J100-$C$17)/(IF(AC100&gt;0,1,3)),0)/3</f>
        <v>0</v>
      </c>
      <c r="AF100" s="12">
        <f>IF(AND(Q100=$D$3,S100=$D$5,U100=$D$7,V100&gt;$D$8),$D$18+(L100-$C$18)/(IF(AC100&gt;0,1,3)),0)</f>
        <v>0</v>
      </c>
      <c r="AG100" s="12">
        <f>100+100*(I100/100)</f>
        <v>71.17</v>
      </c>
      <c r="AH100" s="12">
        <f>(100+100*(J100/100))+(100+100*(J100/100))*(J100/100)</f>
        <v>106.791556</v>
      </c>
      <c r="AI100" s="12">
        <f>((100+100*(K100/100))+(100+100*(K100/100))*(K100/100))+((100+100*(K100/100))+(100+100*(K100/100))*(K100/100))*(K100/100)</f>
        <v>121.40847976320002</v>
      </c>
      <c r="AJ100" s="15">
        <f>SUM(Q100:AF100)</f>
        <v>-102.14999999999998</v>
      </c>
    </row>
    <row r="101" spans="1:36" s="15" customFormat="1">
      <c r="A101" s="48" t="s">
        <v>56</v>
      </c>
      <c r="B101" s="48" t="s">
        <v>101</v>
      </c>
      <c r="C101" s="50">
        <f>SUM(Q101:AF101)/MAX($AJ$21:$AJ$102)*100</f>
        <v>-23.422109513599406</v>
      </c>
      <c r="D101" s="48">
        <v>1.41</v>
      </c>
      <c r="E101" s="48">
        <v>1.02</v>
      </c>
      <c r="F101" s="48">
        <v>12</v>
      </c>
      <c r="G101" s="48">
        <v>16.3</v>
      </c>
      <c r="H101" s="48">
        <v>11.16</v>
      </c>
      <c r="I101" s="49">
        <v>-23.92</v>
      </c>
      <c r="J101" s="49">
        <v>9.49</v>
      </c>
      <c r="K101" s="49">
        <v>11.5</v>
      </c>
      <c r="L101" s="49">
        <v>19.39</v>
      </c>
      <c r="M101" s="49">
        <v>11.61</v>
      </c>
      <c r="N101" s="49">
        <v>0</v>
      </c>
      <c r="O101" s="9">
        <f>IF(J101=0,0,(AH101-AG101)*(100/AG101))</f>
        <v>57.571767875920088</v>
      </c>
      <c r="P101" s="9">
        <f>IF(K101=0,0,(AI101-AH101)*(100/AH101))</f>
        <v>15.631375171367381</v>
      </c>
      <c r="Q101" s="12">
        <f>IF(I101&gt;=$C$3,$D$3,0)</f>
        <v>0</v>
      </c>
      <c r="R101" s="12">
        <f>IF(J101&gt;=$C$4,$D$4,
IF(J101=0,
IF(I101&gt;=$C$4,$D$4/4,0),0))</f>
        <v>0</v>
      </c>
      <c r="S101" s="12">
        <f>IF(O101&gt;=$C$5,$D$5,
IF(J101=0,
IF(I101&gt;=$C$5,$D$5/4,0),0))</f>
        <v>12</v>
      </c>
      <c r="T101" s="12">
        <f>IF(K101&gt;=$C$6,($D$6+IF(OR((Q101*U101&gt;0),(Q101*S101&gt;0),(S101*U101&gt;0)),(K101-$C$6)/(IF(AC101&gt;0,1,3)),0)),
IF(K101=0,
IF(J101&gt;=$C$6,($D$6+IF(Q101*S101&gt;0,(J101-$C$6)/(IF(AC101&gt;0,1,3)),0))/4,0),0))</f>
        <v>0</v>
      </c>
      <c r="U101" s="12">
        <f>IF(P101&gt;=$C$7,$D$7,
IF(K101=0,
IF(I101&gt;=$C$7,$D$7/4,0),0))</f>
        <v>0</v>
      </c>
      <c r="V101" s="12">
        <f>IF(L101&gt;=$C$8,($D$8+IF(OR((Q101*U101&gt;0),(Q101*S101&gt;0),(S101*U101&gt;0)),(L101-$C$8)/(IF(AC101&gt;0,1,3)),0)),
IF(L101=0,
IF(K101&gt;=$C$8,($D$8+IF(OR((Q101*U101&gt;0),(Q101*S101&gt;0),(S101*U101&gt;0)),(K101-$C$8)/(IF(AC101&gt;0,1,3)),0))/4,0),0))</f>
        <v>0</v>
      </c>
      <c r="W101" s="12">
        <f>IF(N101&gt;=$C$9,$D$9,
IF(N101=0,
IF(M101&gt;=$C$9,$D$9/4,0),0))</f>
        <v>0</v>
      </c>
      <c r="X101" s="12">
        <f>IF(AND(Q101=$D$3,S101=$D$5,U101=$D$7,AC101=$D$15,
IF(J101&gt;0,(I101-J101),0)+
IF(K101&gt;0,(J101-K101),0)+
IF(L101&gt;0,(K101-L101),0)+
IF(M101&gt;0,(L101-M101),0)+
IF(N101&gt;0,(M101-N101),0)&gt;$C$10),$D$10,0)</f>
        <v>0</v>
      </c>
      <c r="Y101" s="12">
        <f>IF(
AND(OR((Q101*U101&gt;0),(Q101*S101&gt;0),(S101*U101&gt;0)),F101&lt;G101),$D$11,IF(
AND(OR((Q101*U101&gt;0),(Q101*S101&gt;0),(S101*U101&gt;0)),(F101=0)),$D$11/2,0))/(IF(AC101&gt;0,1,3))</f>
        <v>0</v>
      </c>
      <c r="Z101" s="12">
        <f>IF(AND(OR((Q101*U101&gt;0),(Q101*S101&gt;0),(S101*U101&gt;0)),F101&lt;((G101+H101)*0.6)),$D$12,0)/(IF(AC101&gt;0,1,3))</f>
        <v>0</v>
      </c>
      <c r="AA101" s="12">
        <f>IF(R101=0,IF(I101&lt;0,I101*$D$13)+IF(O101&lt;0,O101*$D$13)+IF(P101&lt;0,P101*$D$13),0)</f>
        <v>-119.60000000000001</v>
      </c>
      <c r="AB101" s="12">
        <f>IFERROR((IF(AND((E101&gt;0),(E101&lt;$C$14)),$D$14,0)),0)/(IF(AC101&gt;0,1,3))</f>
        <v>0</v>
      </c>
      <c r="AC101" s="12">
        <f>IF(D101&gt;$C$15,$D$15,0)</f>
        <v>0</v>
      </c>
      <c r="AD101" s="12">
        <f>IF(AND(Q101=$D$3,S101=$D$5,U101=$D$7),$D$16+(K101-$C$16)/(IF(AC101&gt;0,1,3)),0)/2</f>
        <v>0</v>
      </c>
      <c r="AE101" s="12">
        <f>IF(AND(Q101=$D$3,S101=$D$5),$D$17+(J101-$C$17)/(IF(AC101&gt;0,1,3)),0)/3</f>
        <v>0</v>
      </c>
      <c r="AF101" s="12">
        <f>IF(AND(Q101=$D$3,S101=$D$5,U101=$D$7,V101&gt;$D$8),$D$18+(L101-$C$18)/(IF(AC101&gt;0,1,3)),0)</f>
        <v>0</v>
      </c>
      <c r="AG101" s="12">
        <f>100+100*(I101/100)</f>
        <v>76.08</v>
      </c>
      <c r="AH101" s="12">
        <f>(100+100*(J101/100))+(100+100*(J101/100))*(J101/100)</f>
        <v>119.880601</v>
      </c>
      <c r="AI101" s="12">
        <f>((100+100*(K101/100))+(100+100*(K101/100))*(K101/100))+((100+100*(K101/100))+(100+100*(K101/100))*(K101/100))*(K101/100)</f>
        <v>138.61958749999999</v>
      </c>
      <c r="AJ101" s="15">
        <f>SUM(Q101:AF101)</f>
        <v>-107.60000000000001</v>
      </c>
    </row>
    <row r="102" spans="1:36" s="15" customFormat="1">
      <c r="A102" s="48" t="s">
        <v>47</v>
      </c>
      <c r="B102" s="48" t="s">
        <v>101</v>
      </c>
      <c r="C102" s="50">
        <f>SUM(Q102:AF102)/MAX($AJ$21:$AJ$102)*100</f>
        <v>-32.147353221809851</v>
      </c>
      <c r="D102" s="48">
        <v>0.7</v>
      </c>
      <c r="E102" s="48">
        <v>0.63</v>
      </c>
      <c r="F102" s="48">
        <v>7.72</v>
      </c>
      <c r="G102" s="48">
        <v>16.260000000000002</v>
      </c>
      <c r="H102" s="48">
        <v>26.95</v>
      </c>
      <c r="I102" s="49">
        <v>-33.270000000000003</v>
      </c>
      <c r="J102" s="49">
        <v>-13.76</v>
      </c>
      <c r="K102" s="49">
        <v>-1.01</v>
      </c>
      <c r="L102" s="49">
        <v>20.82</v>
      </c>
      <c r="M102" s="49">
        <v>19.07</v>
      </c>
      <c r="N102" s="49">
        <v>20.239999999999998</v>
      </c>
      <c r="O102" s="9">
        <f>IF(J102=0,0,(AH102-AG102)*(100/AG102))</f>
        <v>11.454182526599737</v>
      </c>
      <c r="P102" s="9">
        <f>IF(K102=0,0,(AI102-AH102)*(100/AH102))</f>
        <v>30.423688135254228</v>
      </c>
      <c r="Q102" s="12">
        <f>IF(I102&gt;=$C$3,$D$3,0)</f>
        <v>0</v>
      </c>
      <c r="R102" s="12">
        <f>IF(J102&gt;=$C$4,$D$4,
IF(J102=0,
IF(I102&gt;=$C$4,$D$4/4,0),0))</f>
        <v>0</v>
      </c>
      <c r="S102" s="12">
        <f>IF(O102&gt;=$C$5,$D$5,
IF(J102=0,
IF(I102&gt;=$C$5,$D$5/4,0),0))</f>
        <v>0</v>
      </c>
      <c r="T102" s="12">
        <f>IF(K102&gt;=$C$6,($D$6+IF(OR((Q102*U102&gt;0),(Q102*S102&gt;0),(S102*U102&gt;0)),(K102-$C$6)/(IF(AC102&gt;0,1,3)),0)),
IF(K102=0,
IF(J102&gt;=$C$6,($D$6+IF(Q102*S102&gt;0,(J102-$C$6)/(IF(AC102&gt;0,1,3)),0))/4,0),0))</f>
        <v>0</v>
      </c>
      <c r="U102" s="12">
        <f>IF(P102&gt;=$C$7,$D$7,
IF(K102=0,
IF(I102&gt;=$C$7,$D$7/4,0),0))</f>
        <v>12</v>
      </c>
      <c r="V102" s="12">
        <f>IF(L102&gt;=$C$8,($D$8+IF(OR((Q102*U102&gt;0),(Q102*S102&gt;0),(S102*U102&gt;0)),(L102-$C$8)/(IF(AC102&gt;0,1,3)),0)),
IF(L102=0,
IF(K102&gt;=$C$8,($D$8+IF(OR((Q102*U102&gt;0),(Q102*S102&gt;0),(S102*U102&gt;0)),(K102-$C$8)/(IF(AC102&gt;0,1,3)),0))/4,0),0))</f>
        <v>0</v>
      </c>
      <c r="W102" s="12">
        <f>IF(N102&gt;=$C$9,$D$9,
IF(N102=0,
IF(M102&gt;=$C$9,$D$9/4,0),0))</f>
        <v>0</v>
      </c>
      <c r="X102" s="12">
        <f>IF(AND(Q102=$D$3,S102=$D$5,U102=$D$7,AC102=$D$15,
IF(J102&gt;0,(I102-J102),0)+
IF(K102&gt;0,(J102-K102),0)+
IF(L102&gt;0,(K102-L102),0)+
IF(M102&gt;0,(L102-M102),0)+
IF(N102&gt;0,(M102-N102),0)&gt;$C$10),$D$10,0)</f>
        <v>0</v>
      </c>
      <c r="Y102" s="12">
        <f>IF(
AND(OR((Q102*U102&gt;0),(Q102*S102&gt;0),(S102*U102&gt;0)),F102&lt;G102),$D$11,IF(
AND(OR((Q102*U102&gt;0),(Q102*S102&gt;0),(S102*U102&gt;0)),(F102=0)),$D$11/2,0))/(IF(AC102&gt;0,1,3))</f>
        <v>0</v>
      </c>
      <c r="Z102" s="12">
        <f>IF(AND(OR((Q102*U102&gt;0),(Q102*S102&gt;0),(S102*U102&gt;0)),F102&lt;((G102+H102)*0.6)),$D$12,0)/(IF(AC102&gt;0,1,3))</f>
        <v>0</v>
      </c>
      <c r="AA102" s="12">
        <f>IF(R102=0,IF(I102&lt;0,I102*$D$13)+IF(O102&lt;0,O102*$D$13)+IF(P102&lt;0,P102*$D$13),0)</f>
        <v>-166.35000000000002</v>
      </c>
      <c r="AB102" s="12">
        <f>IFERROR((IF(AND((E102&gt;0),(E102&lt;$C$14)),$D$14,0)),0)/(IF(AC102&gt;0,1,3))</f>
        <v>6.666666666666667</v>
      </c>
      <c r="AC102" s="12">
        <f>IF(D102&gt;$C$15,$D$15,0)</f>
        <v>0</v>
      </c>
      <c r="AD102" s="12">
        <f>IF(AND(Q102=$D$3,S102=$D$5,U102=$D$7),$D$16+(K102-$C$16)/(IF(AC102&gt;0,1,3)),0)/2</f>
        <v>0</v>
      </c>
      <c r="AE102" s="12">
        <f>IF(AND(Q102=$D$3,S102=$D$5),$D$17+(J102-$C$17)/(IF(AC102&gt;0,1,3)),0)/3</f>
        <v>0</v>
      </c>
      <c r="AF102" s="12">
        <f>IF(AND(Q102=$D$3,S102=$D$5,U102=$D$7,V102&gt;$D$8),$D$18+(L102-$C$18)/(IF(AC102&gt;0,1,3)),0)</f>
        <v>0</v>
      </c>
      <c r="AG102" s="12">
        <f>100+100*(I102/100)</f>
        <v>66.72999999999999</v>
      </c>
      <c r="AH102" s="12">
        <f>(100+100*(J102/100))+(100+100*(J102/100))*(J102/100)</f>
        <v>74.373375999999993</v>
      </c>
      <c r="AI102" s="12">
        <f>((100+100*(K102/100))+(100+100*(K102/100))*(K102/100))+((100+100*(K102/100))+(100+100*(K102/100))*(K102/100))*(K102/100)</f>
        <v>97.000499969900005</v>
      </c>
      <c r="AJ102" s="15">
        <f>SUM(Q102:AF102)</f>
        <v>-147.68333333333337</v>
      </c>
    </row>
    <row r="103" spans="1:36" s="15" customFormat="1">
      <c r="A103" s="48" t="s">
        <v>35</v>
      </c>
      <c r="B103" s="45" t="s">
        <v>89</v>
      </c>
      <c r="C103" s="56">
        <f>SUM(Q103:AF103)/MAX($AJ$21:$AJ$102)*100</f>
        <v>-32.771829604297949</v>
      </c>
      <c r="D103" s="48">
        <v>73.400000000000006</v>
      </c>
      <c r="E103" s="45">
        <v>0.24</v>
      </c>
      <c r="F103" s="45">
        <v>25.95</v>
      </c>
      <c r="G103" s="45">
        <v>99.62</v>
      </c>
      <c r="H103" s="45">
        <v>21.31</v>
      </c>
      <c r="I103" s="49">
        <v>-32.83</v>
      </c>
      <c r="J103" s="49">
        <v>-14.28</v>
      </c>
      <c r="K103" s="49">
        <v>-10.76</v>
      </c>
      <c r="L103" s="49">
        <v>-12.72</v>
      </c>
      <c r="M103" s="49">
        <v>-14.1</v>
      </c>
      <c r="N103" s="49">
        <v>2.29</v>
      </c>
      <c r="O103" s="9">
        <f>IF(J103=0,0,(AH103-AG103)*(100/AG103))</f>
        <v>9.3928599076968915</v>
      </c>
      <c r="P103" s="9">
        <f>IF(K103=0,0,(AI103-AH103)*(100/AH103))</f>
        <v>-3.2804293221329202</v>
      </c>
      <c r="Q103" s="12">
        <f>IF(I103&gt;=$C$3,$D$3,0)</f>
        <v>0</v>
      </c>
      <c r="R103" s="12">
        <f>IF(J103&gt;=$C$4,$D$4,
IF(J103=0,
IF(I103&gt;=$C$4,$D$4/4,0),0))</f>
        <v>0</v>
      </c>
      <c r="S103" s="12">
        <f>IF(O103&gt;=$C$5,$D$5,
IF(J103=0,
IF(I103&gt;=$C$5,$D$5/4,0),0))</f>
        <v>0</v>
      </c>
      <c r="T103" s="12">
        <f>IF(K103&gt;=$C$6,($D$6+IF(OR((Q103*U103&gt;0),(Q103*S103&gt;0),(S103*U103&gt;0)),(K103-$C$6)/(IF(AC103&gt;0,1,3)),0)),
IF(K103=0,
IF(J103&gt;=$C$6,($D$6+IF(Q103*S103&gt;0,(J103-$C$6)/(IF(AC103&gt;0,1,3)),0))/4,0),0))</f>
        <v>0</v>
      </c>
      <c r="U103" s="12">
        <f>IF(P103&gt;=$C$7,$D$7,
IF(K103=0,
IF(I103&gt;=$C$7,$D$7/4,0),0))</f>
        <v>0</v>
      </c>
      <c r="V103" s="12">
        <f>IF(L103&gt;=$C$8,($D$8+IF(OR((Q103*U103&gt;0),(Q103*S103&gt;0),(S103*U103&gt;0)),(L103-$C$8)/(IF(AC103&gt;0,1,3)),0)),
IF(L103=0,
IF(K103&gt;=$C$8,($D$8+IF(OR((Q103*U103&gt;0),(Q103*S103&gt;0),(S103*U103&gt;0)),(K103-$C$8)/(IF(AC103&gt;0,1,3)),0))/4,0),0))</f>
        <v>0</v>
      </c>
      <c r="W103" s="12">
        <f>IF(N103&gt;=$C$9,$D$9,
IF(N103=0,
IF(M103&gt;=$C$9,$D$9/4,0),0))</f>
        <v>0</v>
      </c>
      <c r="X103" s="12">
        <f>IF(AND(Q103=$D$3,S103=$D$5,U103=$D$7,AC103=$D$15,
IF(J103&gt;0,(I103-J103),0)+
IF(K103&gt;0,(J103-K103),0)+
IF(L103&gt;0,(K103-L103),0)+
IF(M103&gt;0,(L103-M103),0)+
IF(N103&gt;0,(M103-N103),0)&gt;$C$10),$D$10,0)</f>
        <v>0</v>
      </c>
      <c r="Y103" s="12">
        <f>IF(
AND(OR((Q103*U103&gt;0),(Q103*S103&gt;0),(S103*U103&gt;0)),F103&lt;G103),$D$11,IF(
AND(OR((Q103*U103&gt;0),(Q103*S103&gt;0),(S103*U103&gt;0)),(F103=0)),$D$11/2,0))/(IF(AC103&gt;0,1,3))</f>
        <v>0</v>
      </c>
      <c r="Z103" s="12">
        <f>IF(AND(OR((Q103*U103&gt;0),(Q103*S103&gt;0),(S103*U103&gt;0)),F103&lt;((G103+H103)*0.6)),$D$12,0)/(IF(AC103&gt;0,1,3))</f>
        <v>0</v>
      </c>
      <c r="AA103" s="12">
        <f>IF(R103=0,IF(I103&lt;0,I103*$D$13)+IF(O103&lt;0,O103*$D$13)+IF(P103&lt;0,P103*$D$13),0)</f>
        <v>-180.55214661066458</v>
      </c>
      <c r="AB103" s="12">
        <f>IFERROR((IF(AND((E103&gt;0),(E103&lt;$C$14)),$D$14,0)),0)/(IF(AC103&gt;0,1,3))</f>
        <v>20</v>
      </c>
      <c r="AC103" s="12">
        <f>IF(D103&gt;$C$15,$D$15,0)</f>
        <v>10</v>
      </c>
      <c r="AD103" s="12">
        <f>IF(AND(Q103=$D$3,S103=$D$5,U103=$D$7),$D$16+(K103-$C$16)/(IF(AC103&gt;0,1,3)),0)/2</f>
        <v>0</v>
      </c>
      <c r="AE103" s="12">
        <f>IF(AND(Q103=$D$3,S103=$D$5),$D$17+(J103-$C$17)/(IF(AC103&gt;0,1,3)),0)/3</f>
        <v>0</v>
      </c>
      <c r="AF103" s="12">
        <f>IF(AND(Q103=$D$3,S103=$D$5,U103=$D$7,V103&gt;$D$8),$D$18+(L103-$C$18)/(IF(AC103&gt;0,1,3)),0)</f>
        <v>0</v>
      </c>
      <c r="AG103" s="12">
        <f>100+100*(I103/100)</f>
        <v>67.17</v>
      </c>
      <c r="AH103" s="12">
        <f>(100+100*(J103/100))+(100+100*(J103/100))*(J103/100)</f>
        <v>73.479184000000004</v>
      </c>
      <c r="AI103" s="12">
        <f>((100+100*(K103/100))+(100+100*(K103/100))*(K103/100))+((100+100*(K103/100))+(100+100*(K103/100))*(K103/100))*(K103/100)</f>
        <v>71.068751302400003</v>
      </c>
      <c r="AJ103" s="15">
        <f>SUM(Q103:AF103)</f>
        <v>-150.55214661066458</v>
      </c>
    </row>
    <row r="104" spans="1:36" s="15" customFormat="1">
      <c r="A104" s="48" t="s">
        <v>34</v>
      </c>
      <c r="B104" s="48" t="s">
        <v>89</v>
      </c>
      <c r="C104" s="56">
        <f>SUM(Q104:AF104)/MAX($AJ$21:$AJ$102)*100</f>
        <v>-35.710009904330697</v>
      </c>
      <c r="D104" s="48">
        <v>508</v>
      </c>
      <c r="E104" s="48">
        <v>2.0299999999999998</v>
      </c>
      <c r="F104" s="48">
        <v>15.01</v>
      </c>
      <c r="G104" s="48">
        <v>15.01</v>
      </c>
      <c r="H104" s="48">
        <v>8.4499999999999993</v>
      </c>
      <c r="I104" s="49">
        <v>-37.21</v>
      </c>
      <c r="J104" s="49">
        <v>-14.19</v>
      </c>
      <c r="K104" s="49">
        <v>-3.05</v>
      </c>
      <c r="L104" s="49">
        <v>3.91</v>
      </c>
      <c r="M104" s="49">
        <v>1.44</v>
      </c>
      <c r="N104" s="49">
        <v>11.7</v>
      </c>
      <c r="O104" s="9">
        <f>IF(J104=0,0,(AH104-AG104)*(100/AG104))</f>
        <v>17.269566810001596</v>
      </c>
      <c r="P104" s="9">
        <f>IF(K104=0,0,(AI104-AH104)*(100/AH104))</f>
        <v>23.756391107446245</v>
      </c>
      <c r="Q104" s="12">
        <f>IF(I104&gt;=$C$3,$D$3,0)</f>
        <v>0</v>
      </c>
      <c r="R104" s="12">
        <f>IF(J104&gt;=$C$4,$D$4,
IF(J104=0,
IF(I104&gt;=$C$4,$D$4/4,0),0))</f>
        <v>0</v>
      </c>
      <c r="S104" s="12">
        <f>IF(O104&gt;=$C$5,$D$5,
IF(J104=0,
IF(I104&gt;=$C$5,$D$5/4,0),0))</f>
        <v>0</v>
      </c>
      <c r="T104" s="12">
        <f>IF(K104&gt;=$C$6,($D$6+IF(OR((Q104*U104&gt;0),(Q104*S104&gt;0),(S104*U104&gt;0)),(K104-$C$6)/(IF(AC104&gt;0,1,3)),0)),
IF(K104=0,
IF(J104&gt;=$C$6,($D$6+IF(Q104*S104&gt;0,(J104-$C$6)/(IF(AC104&gt;0,1,3)),0))/4,0),0))</f>
        <v>0</v>
      </c>
      <c r="U104" s="12">
        <f>IF(P104&gt;=$C$7,$D$7,
IF(K104=0,
IF(I104&gt;=$C$7,$D$7/4,0),0))</f>
        <v>12</v>
      </c>
      <c r="V104" s="12">
        <f>IF(L104&gt;=$C$8,($D$8+IF(OR((Q104*U104&gt;0),(Q104*S104&gt;0),(S104*U104&gt;0)),(L104-$C$8)/(IF(AC104&gt;0,1,3)),0)),
IF(L104=0,
IF(K104&gt;=$C$8,($D$8+IF(OR((Q104*U104&gt;0),(Q104*S104&gt;0),(S104*U104&gt;0)),(K104-$C$8)/(IF(AC104&gt;0,1,3)),0))/4,0),0))</f>
        <v>0</v>
      </c>
      <c r="W104" s="12">
        <f>IF(N104&gt;=$C$9,$D$9,
IF(N104=0,
IF(M104&gt;=$C$9,$D$9/4,0),0))</f>
        <v>0</v>
      </c>
      <c r="X104" s="12">
        <f>IF(AND(Q104=$D$3,S104=$D$5,U104=$D$7,AC104=$D$15,
IF(J104&gt;0,(I104-J104),0)+
IF(K104&gt;0,(J104-K104),0)+
IF(L104&gt;0,(K104-L104),0)+
IF(M104&gt;0,(L104-M104),0)+
IF(N104&gt;0,(M104-N104),0)&gt;$C$10),$D$10,0)</f>
        <v>0</v>
      </c>
      <c r="Y104" s="12">
        <f>IF(
AND(OR((Q104*U104&gt;0),(Q104*S104&gt;0),(S104*U104&gt;0)),F104&lt;G104),$D$11,IF(
AND(OR((Q104*U104&gt;0),(Q104*S104&gt;0),(S104*U104&gt;0)),(F104=0)),$D$11/2,0))/(IF(AC104&gt;0,1,3))</f>
        <v>0</v>
      </c>
      <c r="Z104" s="12">
        <f>IF(AND(OR((Q104*U104&gt;0),(Q104*S104&gt;0),(S104*U104&gt;0)),F104&lt;((G104+H104)*0.6)),$D$12,0)/(IF(AC104&gt;0,1,3))</f>
        <v>0</v>
      </c>
      <c r="AA104" s="12">
        <f>IF(R104=0,IF(I104&lt;0,I104*$D$13)+IF(O104&lt;0,O104*$D$13)+IF(P104&lt;0,P104*$D$13),0)</f>
        <v>-186.05</v>
      </c>
      <c r="AB104" s="12">
        <f>IFERROR((IF(AND((E104&gt;0),(E104&lt;$C$14)),$D$14,0)),0)/(IF(AC104&gt;0,1,3))</f>
        <v>0</v>
      </c>
      <c r="AC104" s="12">
        <f>IF(D104&gt;$C$15,$D$15,0)</f>
        <v>10</v>
      </c>
      <c r="AD104" s="12">
        <f>IF(AND(Q104=$D$3,S104=$D$5,U104=$D$7),$D$16+(K104-$C$16)/(IF(AC104&gt;0,1,3)),0)/2</f>
        <v>0</v>
      </c>
      <c r="AE104" s="12">
        <f>IF(AND(Q104=$D$3,S104=$D$5),$D$17+(J104-$C$17)/(IF(AC104&gt;0,1,3)),0)/3</f>
        <v>0</v>
      </c>
      <c r="AF104" s="12">
        <f>IF(AND(Q104=$D$3,S104=$D$5,U104=$D$7,V104&gt;$D$8),$D$18+(L104-$C$18)/(IF(AC104&gt;0,1,3)),0)</f>
        <v>0</v>
      </c>
      <c r="AG104" s="12">
        <f>100+100*(I104/100)</f>
        <v>62.79</v>
      </c>
      <c r="AH104" s="12">
        <f>(100+100*(J104/100))+(100+100*(J104/100))*(J104/100)</f>
        <v>73.633561</v>
      </c>
      <c r="AI104" s="12">
        <f>((100+100*(K104/100))+(100+100*(K104/100))*(K104/100))+((100+100*(K104/100))+(100+100*(K104/100))*(K104/100))*(K104/100)</f>
        <v>91.126237737500006</v>
      </c>
      <c r="AJ104" s="15">
        <f>SUM(Q104:AF104)</f>
        <v>-164.05</v>
      </c>
    </row>
    <row r="105" spans="1:36" s="15" customFormat="1">
      <c r="A105" s="48" t="s">
        <v>48</v>
      </c>
      <c r="B105" s="47" t="s">
        <v>87</v>
      </c>
      <c r="C105" s="56">
        <f>SUM(Q105:AF105)/MAX($AJ$21:$AJ$102)*100</f>
        <v>-40.794946944970405</v>
      </c>
      <c r="D105" s="48">
        <v>1.9</v>
      </c>
      <c r="E105" s="48">
        <v>0.38</v>
      </c>
      <c r="F105" s="48">
        <v>7.87</v>
      </c>
      <c r="G105" s="48">
        <v>8.3800000000000008</v>
      </c>
      <c r="H105" s="48">
        <v>6.07</v>
      </c>
      <c r="I105" s="49">
        <v>-13.99</v>
      </c>
      <c r="J105" s="49">
        <v>-28.9</v>
      </c>
      <c r="K105" s="49">
        <v>-9.93</v>
      </c>
      <c r="L105" s="49">
        <v>23.08</v>
      </c>
      <c r="M105" s="49">
        <v>18.190000000000001</v>
      </c>
      <c r="N105" s="49">
        <v>30.88</v>
      </c>
      <c r="O105" s="9">
        <f>IF(J105=0,0,(AH105-AG105)*(100/AG105))</f>
        <v>-41.225322636902696</v>
      </c>
      <c r="P105" s="9">
        <f>IF(K105=0,0,(AI105-AH105)*(100/AH105))</f>
        <v>44.544405344782895</v>
      </c>
      <c r="Q105" s="12">
        <f>IF(I105&gt;=$C$3,$D$3,0)</f>
        <v>0</v>
      </c>
      <c r="R105" s="12">
        <f>IF(J105&gt;=$C$4,$D$4,
IF(J105=0,
IF(I105&gt;=$C$4,$D$4/4,0),0))</f>
        <v>0</v>
      </c>
      <c r="S105" s="12">
        <f>IF(O105&gt;=$C$5,$D$5,
IF(J105=0,
IF(I105&gt;=$C$5,$D$5/4,0),0))</f>
        <v>0</v>
      </c>
      <c r="T105" s="12">
        <f>IF(K105&gt;=$C$6,($D$6+IF(OR((Q105*U105&gt;0),(Q105*S105&gt;0),(S105*U105&gt;0)),(K105-$C$6)/(IF(AC105&gt;0,1,3)),0)),
IF(K105=0,
IF(J105&gt;=$C$6,($D$6+IF(Q105*S105&gt;0,(J105-$C$6)/(IF(AC105&gt;0,1,3)),0))/4,0),0))</f>
        <v>0</v>
      </c>
      <c r="U105" s="12">
        <f>IF(P105&gt;=$C$7,$D$7,
IF(K105=0,
IF(I105&gt;=$C$7,$D$7/4,0),0))</f>
        <v>12</v>
      </c>
      <c r="V105" s="12">
        <f>IF(L105&gt;=$C$8,($D$8+IF(OR((Q105*U105&gt;0),(Q105*S105&gt;0),(S105*U105&gt;0)),(L105-$C$8)/(IF(AC105&gt;0,1,3)),0)),
IF(L105=0,
IF(K105&gt;=$C$8,($D$8+IF(OR((Q105*U105&gt;0),(Q105*S105&gt;0),(S105*U105&gt;0)),(K105-$C$8)/(IF(AC105&gt;0,1,3)),0))/4,0),0))</f>
        <v>20</v>
      </c>
      <c r="W105" s="12">
        <f>IF(N105&gt;=$C$9,$D$9,
IF(N105=0,
IF(M105&gt;=$C$9,$D$9/4,0),0))</f>
        <v>50</v>
      </c>
      <c r="X105" s="12">
        <f>IF(AND(Q105=$D$3,S105=$D$5,U105=$D$7,AC105=$D$15,
IF(J105&gt;0,(I105-J105),0)+
IF(K105&gt;0,(J105-K105),0)+
IF(L105&gt;0,(K105-L105),0)+
IF(M105&gt;0,(L105-M105),0)+
IF(N105&gt;0,(M105-N105),0)&gt;$C$10),$D$10,0)</f>
        <v>0</v>
      </c>
      <c r="Y105" s="12">
        <f>IF(
AND(OR((Q105*U105&gt;0),(Q105*S105&gt;0),(S105*U105&gt;0)),F105&lt;G105),$D$11,IF(
AND(OR((Q105*U105&gt;0),(Q105*S105&gt;0),(S105*U105&gt;0)),(F105=0)),$D$11/2,0))/(IF(AC105&gt;0,1,3))</f>
        <v>0</v>
      </c>
      <c r="Z105" s="12">
        <f>IF(AND(OR((Q105*U105&gt;0),(Q105*S105&gt;0),(S105*U105&gt;0)),F105&lt;((G105+H105)*0.6)),$D$12,0)/(IF(AC105&gt;0,1,3))</f>
        <v>0</v>
      </c>
      <c r="AA105" s="12">
        <f>IF(R105=0,IF(I105&lt;0,I105*$D$13)+IF(O105&lt;0,O105*$D$13)+IF(P105&lt;0,P105*$D$13),0)</f>
        <v>-276.07661318451346</v>
      </c>
      <c r="AB105" s="12">
        <f>IFERROR((IF(AND((E105&gt;0),(E105&lt;$C$14)),$D$14,0)),0)/(IF(AC105&gt;0,1,3))</f>
        <v>6.666666666666667</v>
      </c>
      <c r="AC105" s="12">
        <f>IF(D105&gt;$C$15,$D$15,0)</f>
        <v>0</v>
      </c>
      <c r="AD105" s="12">
        <f>IF(AND(Q105=$D$3,S105=$D$5,U105=$D$7),$D$16+(K105-$C$16)/(IF(AC105&gt;0,1,3)),0)/2</f>
        <v>0</v>
      </c>
      <c r="AE105" s="12">
        <f>IF(AND(Q105=$D$3,S105=$D$5),$D$17+(J105-$C$17)/(IF(AC105&gt;0,1,3)),0)/3</f>
        <v>0</v>
      </c>
      <c r="AF105" s="12">
        <f>IF(AND(Q105=$D$3,S105=$D$5,U105=$D$7,V105&gt;$D$8),$D$18+(L105-$C$18)/(IF(AC105&gt;0,1,3)),0)</f>
        <v>0</v>
      </c>
      <c r="AG105" s="12">
        <f>100+100*(I105/100)</f>
        <v>86.01</v>
      </c>
      <c r="AH105" s="12">
        <f>(100+100*(J105/100))+(100+100*(J105/100))*(J105/100)</f>
        <v>50.552099999999996</v>
      </c>
      <c r="AI105" s="12">
        <f>((100+100*(K105/100))+(100+100*(K105/100))*(K105/100))+((100+100*(K105/100))+(100+100*(K105/100))*(K105/100))*(K105/100)</f>
        <v>73.070232334299988</v>
      </c>
      <c r="AJ105" s="15">
        <f>SUM(Q105:AF105)</f>
        <v>-187.40994651784681</v>
      </c>
    </row>
  </sheetData>
  <autoFilter ref="A20:AJ105">
    <sortState ref="A21:AJ105">
      <sortCondition descending="1" ref="C20:C105"/>
    </sortState>
  </autoFilter>
  <sortState ref="A19:AG99">
    <sortCondition ref="B19:B99"/>
    <sortCondition descending="1" ref="C19:C99"/>
  </sortState>
  <dataConsolidate/>
  <pageMargins left="0.7" right="0.7" top="0.75" bottom="0.75" header="0.3" footer="0.3"/>
  <pageSetup paperSize="9" orientation="portrait" horizontalDpi="300" verticalDpi="30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itrade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erwin</dc:creator>
  <cp:lastModifiedBy>Erwin</cp:lastModifiedBy>
  <dcterms:created xsi:type="dcterms:W3CDTF">2014-11-14T07:58:49Z</dcterms:created>
  <dcterms:modified xsi:type="dcterms:W3CDTF">2015-09-03T16:34:44Z</dcterms:modified>
</cp:coreProperties>
</file>